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scargas\"/>
    </mc:Choice>
  </mc:AlternateContent>
  <bookViews>
    <workbookView xWindow="120" yWindow="30" windowWidth="19320" windowHeight="15135" activeTab="1"/>
  </bookViews>
  <sheets>
    <sheet name="Diversity Indexs" sheetId="4" r:id="rId1"/>
    <sheet name="STU" sheetId="5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B299" i="4" l="1"/>
  <c r="D303" i="4"/>
  <c r="E303" i="4"/>
  <c r="F303" i="4"/>
  <c r="G303" i="4"/>
  <c r="A303" i="4"/>
  <c r="A304" i="4"/>
  <c r="D304" i="4"/>
  <c r="E304" i="4"/>
  <c r="F304" i="4"/>
  <c r="G304" i="4"/>
  <c r="A305" i="4"/>
  <c r="D305" i="4"/>
  <c r="E305" i="4"/>
  <c r="F305" i="4"/>
  <c r="G305" i="4"/>
  <c r="A307" i="4"/>
  <c r="D307" i="4"/>
  <c r="E307" i="4"/>
  <c r="F307" i="4"/>
  <c r="G307" i="4"/>
  <c r="A308" i="4"/>
  <c r="D308" i="4"/>
  <c r="E308" i="4"/>
  <c r="F308" i="4"/>
  <c r="G308" i="4"/>
  <c r="A309" i="4"/>
  <c r="D309" i="4"/>
  <c r="E309" i="4"/>
  <c r="F309" i="4"/>
  <c r="G309" i="4"/>
  <c r="A310" i="4"/>
  <c r="D310" i="4"/>
  <c r="E310" i="4"/>
  <c r="F310" i="4"/>
  <c r="G310" i="4"/>
  <c r="A311" i="4"/>
  <c r="D311" i="4"/>
  <c r="E311" i="4"/>
  <c r="F311" i="4"/>
  <c r="G311" i="4"/>
  <c r="A313" i="4"/>
  <c r="D313" i="4"/>
  <c r="E313" i="4"/>
  <c r="F313" i="4"/>
  <c r="G313" i="4"/>
  <c r="A314" i="4"/>
  <c r="D314" i="4"/>
  <c r="E314" i="4"/>
  <c r="F314" i="4"/>
  <c r="G314" i="4"/>
  <c r="A316" i="4"/>
  <c r="D316" i="4"/>
  <c r="E316" i="4"/>
  <c r="F316" i="4"/>
  <c r="G316" i="4"/>
  <c r="A318" i="4"/>
  <c r="D318" i="4"/>
  <c r="E318" i="4"/>
  <c r="F318" i="4"/>
  <c r="G318" i="4"/>
  <c r="D300" i="4"/>
  <c r="E300" i="4"/>
  <c r="F300" i="4"/>
  <c r="G300" i="4"/>
  <c r="A301" i="4"/>
  <c r="D301" i="4"/>
  <c r="E301" i="4"/>
  <c r="F301" i="4"/>
  <c r="G301" i="4"/>
  <c r="A302" i="4"/>
  <c r="D302" i="4"/>
  <c r="E302" i="4"/>
  <c r="F302" i="4"/>
  <c r="G302" i="4"/>
  <c r="D299" i="4"/>
  <c r="E299" i="4"/>
  <c r="F299" i="4"/>
  <c r="G299" i="4"/>
  <c r="C299" i="4"/>
  <c r="A300" i="4"/>
  <c r="B160" i="5" l="1"/>
  <c r="B161" i="5"/>
  <c r="B162" i="5"/>
  <c r="B163" i="5"/>
  <c r="B165" i="5"/>
  <c r="B166" i="5"/>
  <c r="B167" i="5"/>
  <c r="B168" i="5"/>
  <c r="B170" i="5"/>
  <c r="B171" i="5"/>
  <c r="B172" i="5"/>
  <c r="B173" i="5"/>
  <c r="B175" i="5"/>
  <c r="B176" i="5"/>
  <c r="B177" i="5"/>
  <c r="B174" i="5"/>
  <c r="B164" i="5"/>
  <c r="B169" i="5"/>
  <c r="B159" i="5"/>
  <c r="AC127" i="5"/>
  <c r="AB127" i="5"/>
  <c r="U127" i="5"/>
  <c r="T127" i="5"/>
  <c r="M127" i="5"/>
  <c r="L127" i="5"/>
  <c r="E127" i="5"/>
  <c r="D127" i="5"/>
  <c r="AK99" i="5"/>
  <c r="AJ99" i="5"/>
  <c r="AC99" i="5"/>
  <c r="AB99" i="5"/>
  <c r="U99" i="5"/>
  <c r="T99" i="5"/>
  <c r="M99" i="5"/>
  <c r="L99" i="5"/>
  <c r="E99" i="5"/>
  <c r="D99" i="5"/>
  <c r="AK71" i="5"/>
  <c r="AJ71" i="5"/>
  <c r="AC71" i="5"/>
  <c r="AB71" i="5"/>
  <c r="U71" i="5"/>
  <c r="T71" i="5"/>
  <c r="M71" i="5"/>
  <c r="L71" i="5"/>
  <c r="E71" i="5"/>
  <c r="D71" i="5"/>
  <c r="AK43" i="5"/>
  <c r="AJ43" i="5"/>
  <c r="AC43" i="5"/>
  <c r="AB43" i="5"/>
  <c r="U43" i="5"/>
  <c r="T43" i="5"/>
  <c r="M43" i="5"/>
  <c r="L43" i="5"/>
  <c r="J3" i="5"/>
  <c r="K3" i="5"/>
  <c r="L3" i="5"/>
  <c r="M3" i="5"/>
  <c r="N3" i="5"/>
  <c r="O3" i="5"/>
  <c r="J4" i="5"/>
  <c r="K4" i="5"/>
  <c r="L4" i="5"/>
  <c r="M4" i="5"/>
  <c r="N4" i="5"/>
  <c r="O4" i="5"/>
  <c r="J5" i="5"/>
  <c r="Z42" i="5" s="1"/>
  <c r="Z47" i="5" s="1"/>
  <c r="K5" i="5"/>
  <c r="AA42" i="5" s="1"/>
  <c r="AA47" i="5" s="1"/>
  <c r="L5" i="5"/>
  <c r="AB42" i="5" s="1"/>
  <c r="AB47" i="5" s="1"/>
  <c r="M5" i="5"/>
  <c r="AC42" i="5" s="1"/>
  <c r="AC47" i="5" s="1"/>
  <c r="N5" i="5"/>
  <c r="AD42" i="5" s="1"/>
  <c r="AD47" i="5" s="1"/>
  <c r="O5" i="5"/>
  <c r="AE42" i="5" s="1"/>
  <c r="J6" i="5"/>
  <c r="AH42" i="5" s="1"/>
  <c r="K6" i="5"/>
  <c r="AI42" i="5" s="1"/>
  <c r="AI47" i="5" s="1"/>
  <c r="L6" i="5"/>
  <c r="AJ42" i="5" s="1"/>
  <c r="AJ47" i="5" s="1"/>
  <c r="M6" i="5"/>
  <c r="AK42" i="5" s="1"/>
  <c r="AK47" i="5" s="1"/>
  <c r="N6" i="5"/>
  <c r="AL42" i="5" s="1"/>
  <c r="AL47" i="5" s="1"/>
  <c r="O6" i="5"/>
  <c r="AM42" i="5" s="1"/>
  <c r="J7" i="5"/>
  <c r="B70" i="5" s="1"/>
  <c r="K7" i="5"/>
  <c r="L7" i="5"/>
  <c r="M7" i="5"/>
  <c r="N7" i="5"/>
  <c r="O7" i="5"/>
  <c r="J8" i="5"/>
  <c r="K8" i="5"/>
  <c r="L8" i="5"/>
  <c r="M8" i="5"/>
  <c r="N8" i="5"/>
  <c r="O8" i="5"/>
  <c r="J9" i="5"/>
  <c r="K9" i="5"/>
  <c r="L9" i="5"/>
  <c r="M9" i="5"/>
  <c r="N9" i="5"/>
  <c r="O9" i="5"/>
  <c r="J10" i="5"/>
  <c r="K10" i="5"/>
  <c r="L10" i="5"/>
  <c r="M10" i="5"/>
  <c r="N10" i="5"/>
  <c r="O10" i="5"/>
  <c r="J11" i="5"/>
  <c r="K11" i="5"/>
  <c r="L11" i="5"/>
  <c r="M11" i="5"/>
  <c r="N11" i="5"/>
  <c r="O11" i="5"/>
  <c r="J12" i="5"/>
  <c r="K12" i="5"/>
  <c r="L12" i="5"/>
  <c r="M12" i="5"/>
  <c r="N12" i="5"/>
  <c r="O12" i="5"/>
  <c r="J13" i="5"/>
  <c r="K13" i="5"/>
  <c r="L13" i="5"/>
  <c r="M13" i="5"/>
  <c r="N13" i="5"/>
  <c r="O13" i="5"/>
  <c r="J14" i="5"/>
  <c r="K14" i="5"/>
  <c r="L14" i="5"/>
  <c r="M14" i="5"/>
  <c r="N14" i="5"/>
  <c r="O14" i="5"/>
  <c r="J15" i="5"/>
  <c r="K15" i="5"/>
  <c r="L15" i="5"/>
  <c r="M15" i="5"/>
  <c r="N15" i="5"/>
  <c r="O15" i="5"/>
  <c r="J16" i="5"/>
  <c r="K16" i="5"/>
  <c r="L16" i="5"/>
  <c r="M16" i="5"/>
  <c r="N16" i="5"/>
  <c r="O16" i="5"/>
  <c r="J17" i="5"/>
  <c r="K17" i="5"/>
  <c r="L17" i="5"/>
  <c r="M17" i="5"/>
  <c r="N17" i="5"/>
  <c r="O17" i="5"/>
  <c r="J18" i="5"/>
  <c r="K18" i="5"/>
  <c r="L18" i="5"/>
  <c r="M18" i="5"/>
  <c r="N18" i="5"/>
  <c r="O18" i="5"/>
  <c r="J19" i="5"/>
  <c r="K19" i="5"/>
  <c r="L19" i="5"/>
  <c r="M19" i="5"/>
  <c r="N19" i="5"/>
  <c r="O19" i="5"/>
  <c r="J20" i="5"/>
  <c r="K20" i="5"/>
  <c r="L20" i="5"/>
  <c r="M20" i="5"/>
  <c r="N20" i="5"/>
  <c r="O20" i="5"/>
  <c r="K2" i="5"/>
  <c r="L2" i="5"/>
  <c r="M2" i="5"/>
  <c r="N2" i="5"/>
  <c r="O2" i="5"/>
  <c r="J2" i="5"/>
  <c r="D1" i="5"/>
  <c r="L1" i="5" s="1"/>
  <c r="D124" i="4"/>
  <c r="D207" i="4"/>
  <c r="D76" i="4"/>
  <c r="D192" i="4"/>
  <c r="D92" i="4"/>
  <c r="D2" i="4"/>
  <c r="D285" i="4"/>
  <c r="D259" i="4"/>
  <c r="D230" i="4"/>
  <c r="D171" i="4"/>
  <c r="D161" i="4"/>
  <c r="D148" i="4"/>
  <c r="D53" i="4"/>
  <c r="D34" i="4"/>
  <c r="D136" i="4"/>
  <c r="E195" i="4" l="1"/>
  <c r="I195" i="4" s="1"/>
  <c r="E166" i="4"/>
  <c r="E86" i="4"/>
  <c r="E231" i="4"/>
  <c r="I231" i="4" s="1"/>
  <c r="E290" i="4"/>
  <c r="I290" i="4" s="1"/>
  <c r="E149" i="4"/>
  <c r="I149" i="4" s="1"/>
  <c r="E43" i="4"/>
  <c r="E30" i="4"/>
  <c r="F30" i="4" s="1"/>
  <c r="E222" i="4"/>
  <c r="E125" i="4"/>
  <c r="F125" i="4" s="1"/>
  <c r="E272" i="4"/>
  <c r="I272" i="4" s="1"/>
  <c r="E66" i="4"/>
  <c r="F66" i="4" s="1"/>
  <c r="E93" i="4"/>
  <c r="I93" i="4" s="1"/>
  <c r="AH47" i="5"/>
  <c r="E214" i="4"/>
  <c r="I214" i="4" s="1"/>
  <c r="E270" i="4"/>
  <c r="E293" i="4"/>
  <c r="E40" i="4"/>
  <c r="E77" i="4"/>
  <c r="I77" i="4" s="1"/>
  <c r="E31" i="4"/>
  <c r="F31" i="4" s="1"/>
  <c r="E291" i="4"/>
  <c r="E78" i="4"/>
  <c r="E82" i="4"/>
  <c r="E34" i="4"/>
  <c r="E41" i="4"/>
  <c r="E163" i="4"/>
  <c r="E260" i="4"/>
  <c r="F260" i="4" s="1"/>
  <c r="E4" i="4"/>
  <c r="E16" i="4"/>
  <c r="I16" i="4" s="1"/>
  <c r="E107" i="4"/>
  <c r="E276" i="4"/>
  <c r="E12" i="4"/>
  <c r="I12" i="4" s="1"/>
  <c r="J12" i="4" s="1"/>
  <c r="E262" i="4"/>
  <c r="E116" i="4"/>
  <c r="E118" i="4"/>
  <c r="E274" i="4"/>
  <c r="E259" i="4"/>
  <c r="E97" i="4"/>
  <c r="E44" i="4"/>
  <c r="E278" i="4"/>
  <c r="F278" i="4" s="1"/>
  <c r="E19" i="4"/>
  <c r="F19" i="4" s="1"/>
  <c r="E35" i="4"/>
  <c r="E47" i="4"/>
  <c r="E264" i="4"/>
  <c r="E280" i="4"/>
  <c r="E25" i="4"/>
  <c r="I25" i="4" s="1"/>
  <c r="J25" i="4" s="1"/>
  <c r="E37" i="4"/>
  <c r="E165" i="4"/>
  <c r="E266" i="4"/>
  <c r="E282" i="4"/>
  <c r="E6" i="4"/>
  <c r="I6" i="4" s="1"/>
  <c r="E27" i="4"/>
  <c r="F27" i="4" s="1"/>
  <c r="E129" i="4"/>
  <c r="E39" i="4"/>
  <c r="E50" i="4"/>
  <c r="E268" i="4"/>
  <c r="I268" i="4" s="1"/>
  <c r="E10" i="4"/>
  <c r="E29" i="4"/>
  <c r="F29" i="4" s="1"/>
  <c r="E131" i="4"/>
  <c r="E216" i="4"/>
  <c r="E120" i="4"/>
  <c r="E207" i="4"/>
  <c r="I207" i="4" s="1"/>
  <c r="E251" i="4"/>
  <c r="E92" i="4"/>
  <c r="E110" i="4"/>
  <c r="E218" i="4"/>
  <c r="E124" i="4"/>
  <c r="E133" i="4"/>
  <c r="E38" i="4"/>
  <c r="I38" i="4" s="1"/>
  <c r="E45" i="4"/>
  <c r="E57" i="4"/>
  <c r="E154" i="4"/>
  <c r="E287" i="4"/>
  <c r="E8" i="4"/>
  <c r="E21" i="4"/>
  <c r="I21" i="4" s="1"/>
  <c r="J21" i="4" s="1"/>
  <c r="E99" i="4"/>
  <c r="E193" i="4"/>
  <c r="E210" i="4"/>
  <c r="E65" i="4"/>
  <c r="E152" i="4"/>
  <c r="E245" i="4"/>
  <c r="E103" i="4"/>
  <c r="E67" i="4"/>
  <c r="E59" i="4"/>
  <c r="E68" i="4"/>
  <c r="E156" i="4"/>
  <c r="E167" i="4"/>
  <c r="E14" i="4"/>
  <c r="E23" i="4"/>
  <c r="I23" i="4" s="1"/>
  <c r="J23" i="4" s="1"/>
  <c r="E105" i="4"/>
  <c r="E112" i="4"/>
  <c r="E199" i="4"/>
  <c r="E212" i="4"/>
  <c r="E220" i="4"/>
  <c r="E62" i="4"/>
  <c r="E64" i="4"/>
  <c r="E60" i="4"/>
  <c r="E70" i="4"/>
  <c r="E168" i="4"/>
  <c r="E289" i="4"/>
  <c r="E95" i="4"/>
  <c r="E114" i="4"/>
  <c r="E53" i="4"/>
  <c r="E225" i="4"/>
  <c r="E54" i="4"/>
  <c r="E61" i="4"/>
  <c r="E73" i="4"/>
  <c r="E101" i="4"/>
  <c r="E127" i="4"/>
  <c r="E144" i="4"/>
  <c r="E140" i="4"/>
  <c r="E143" i="4"/>
  <c r="E139" i="4"/>
  <c r="E136" i="4"/>
  <c r="E142" i="4"/>
  <c r="E189" i="4"/>
  <c r="E187" i="4"/>
  <c r="E185" i="4"/>
  <c r="E183" i="4"/>
  <c r="E181" i="4"/>
  <c r="E179" i="4"/>
  <c r="E177" i="4"/>
  <c r="E175" i="4"/>
  <c r="E173" i="4"/>
  <c r="E178" i="4"/>
  <c r="E172" i="4"/>
  <c r="E180" i="4"/>
  <c r="E184" i="4"/>
  <c r="E174" i="4"/>
  <c r="E186" i="4"/>
  <c r="E171" i="4"/>
  <c r="E176" i="4"/>
  <c r="E182" i="4"/>
  <c r="E145" i="4"/>
  <c r="E138" i="4"/>
  <c r="E188" i="4"/>
  <c r="E137" i="4"/>
  <c r="E141" i="4"/>
  <c r="E48" i="4"/>
  <c r="E55" i="4"/>
  <c r="E58" i="4"/>
  <c r="E71" i="4"/>
  <c r="E157" i="4"/>
  <c r="E155" i="4"/>
  <c r="E153" i="4"/>
  <c r="E151" i="4"/>
  <c r="E148" i="4"/>
  <c r="E150" i="4"/>
  <c r="E256" i="4"/>
  <c r="E254" i="4"/>
  <c r="E252" i="4"/>
  <c r="E250" i="4"/>
  <c r="E248" i="4"/>
  <c r="E243" i="4"/>
  <c r="E246" i="4"/>
  <c r="E240" i="4"/>
  <c r="E238" i="4"/>
  <c r="E236" i="4"/>
  <c r="E234" i="4"/>
  <c r="E232" i="4"/>
  <c r="E253" i="4"/>
  <c r="E249" i="4"/>
  <c r="E242" i="4"/>
  <c r="E244" i="4"/>
  <c r="E241" i="4"/>
  <c r="E239" i="4"/>
  <c r="E237" i="4"/>
  <c r="E235" i="4"/>
  <c r="E233" i="4"/>
  <c r="E230" i="4"/>
  <c r="E247" i="4"/>
  <c r="E204" i="4"/>
  <c r="E202" i="4"/>
  <c r="E200" i="4"/>
  <c r="E198" i="4"/>
  <c r="E196" i="4"/>
  <c r="E194" i="4"/>
  <c r="E201" i="4"/>
  <c r="E197" i="4"/>
  <c r="E203" i="4"/>
  <c r="E36" i="4"/>
  <c r="E42" i="4"/>
  <c r="E46" i="4"/>
  <c r="E49" i="4"/>
  <c r="E56" i="4"/>
  <c r="E69" i="4"/>
  <c r="E72" i="4"/>
  <c r="E192" i="4"/>
  <c r="E63" i="4"/>
  <c r="E158" i="4"/>
  <c r="E255" i="4"/>
  <c r="E226" i="4"/>
  <c r="E224" i="4"/>
  <c r="E221" i="4"/>
  <c r="E219" i="4"/>
  <c r="E217" i="4"/>
  <c r="E215" i="4"/>
  <c r="E213" i="4"/>
  <c r="E211" i="4"/>
  <c r="E209" i="4"/>
  <c r="E162" i="4"/>
  <c r="E273" i="4"/>
  <c r="E271" i="4"/>
  <c r="E269" i="4"/>
  <c r="E267" i="4"/>
  <c r="E265" i="4"/>
  <c r="E263" i="4"/>
  <c r="E261" i="4"/>
  <c r="E281" i="4"/>
  <c r="E279" i="4"/>
  <c r="E277" i="4"/>
  <c r="E275" i="4"/>
  <c r="E89" i="4"/>
  <c r="E87" i="4"/>
  <c r="E85" i="4"/>
  <c r="E83" i="4"/>
  <c r="E81" i="4"/>
  <c r="E79" i="4"/>
  <c r="E76" i="4"/>
  <c r="E223" i="4"/>
  <c r="E227" i="4"/>
  <c r="E161" i="4"/>
  <c r="E164" i="4"/>
  <c r="E80" i="4"/>
  <c r="E84" i="4"/>
  <c r="E88" i="4"/>
  <c r="E208" i="4"/>
  <c r="E292" i="4"/>
  <c r="E3" i="4"/>
  <c r="E94" i="4"/>
  <c r="E96" i="4"/>
  <c r="E98" i="4"/>
  <c r="E100" i="4"/>
  <c r="E102" i="4"/>
  <c r="E104" i="4"/>
  <c r="E106" i="4"/>
  <c r="E108" i="4"/>
  <c r="E126" i="4"/>
  <c r="E128" i="4"/>
  <c r="E130" i="4"/>
  <c r="E132" i="4"/>
  <c r="E286" i="4"/>
  <c r="E2" i="4"/>
  <c r="E5" i="4"/>
  <c r="E7" i="4"/>
  <c r="E9" i="4"/>
  <c r="E11" i="4"/>
  <c r="E13" i="4"/>
  <c r="E15" i="4"/>
  <c r="E17" i="4"/>
  <c r="F17" i="4" s="1"/>
  <c r="E285" i="4"/>
  <c r="E288" i="4"/>
  <c r="E109" i="4"/>
  <c r="E111" i="4"/>
  <c r="E113" i="4"/>
  <c r="E115" i="4"/>
  <c r="E117" i="4"/>
  <c r="E119" i="4"/>
  <c r="E121" i="4"/>
  <c r="E18" i="4"/>
  <c r="E20" i="4"/>
  <c r="E22" i="4"/>
  <c r="E24" i="4"/>
  <c r="E26" i="4"/>
  <c r="E28" i="4"/>
  <c r="F272" i="4" l="1"/>
  <c r="I66" i="4"/>
  <c r="F149" i="4"/>
  <c r="I30" i="4"/>
  <c r="J30" i="4" s="1"/>
  <c r="I260" i="4"/>
  <c r="F77" i="4"/>
  <c r="F195" i="4"/>
  <c r="F290" i="4"/>
  <c r="I125" i="4"/>
  <c r="I86" i="4"/>
  <c r="F47" i="4"/>
  <c r="F118" i="4"/>
  <c r="J231" i="4"/>
  <c r="J195" i="4"/>
  <c r="F62" i="4"/>
  <c r="I245" i="4"/>
  <c r="F287" i="4"/>
  <c r="F110" i="4"/>
  <c r="F131" i="4"/>
  <c r="F108" i="4"/>
  <c r="J272" i="4"/>
  <c r="J260" i="4"/>
  <c r="F244" i="4"/>
  <c r="F127" i="4"/>
  <c r="F114" i="4"/>
  <c r="F154" i="4"/>
  <c r="F92" i="4"/>
  <c r="F282" i="4"/>
  <c r="F35" i="4"/>
  <c r="I116" i="4"/>
  <c r="I40" i="4"/>
  <c r="J40" i="4" s="1"/>
  <c r="F231" i="4"/>
  <c r="J268" i="4"/>
  <c r="J77" i="4"/>
  <c r="J38" i="4"/>
  <c r="F220" i="4"/>
  <c r="I167" i="4"/>
  <c r="I65" i="4"/>
  <c r="I57" i="4"/>
  <c r="I251" i="4"/>
  <c r="I266" i="4"/>
  <c r="I262" i="4"/>
  <c r="I41" i="4"/>
  <c r="I293" i="4"/>
  <c r="F43" i="4"/>
  <c r="J66" i="4"/>
  <c r="I73" i="4"/>
  <c r="J73" i="4" s="1"/>
  <c r="F289" i="4"/>
  <c r="F156" i="4"/>
  <c r="F210" i="4"/>
  <c r="I45" i="4"/>
  <c r="F207" i="4"/>
  <c r="F268" i="4"/>
  <c r="I165" i="4"/>
  <c r="I278" i="4"/>
  <c r="I270" i="4"/>
  <c r="F273" i="4"/>
  <c r="I43" i="4"/>
  <c r="I61" i="4"/>
  <c r="F168" i="4"/>
  <c r="I199" i="4"/>
  <c r="F68" i="4"/>
  <c r="I193" i="4"/>
  <c r="F38" i="4"/>
  <c r="I120" i="4"/>
  <c r="I50" i="4"/>
  <c r="F37" i="4"/>
  <c r="F44" i="4"/>
  <c r="F276" i="4"/>
  <c r="I82" i="4"/>
  <c r="F214" i="4"/>
  <c r="I97" i="4"/>
  <c r="F107" i="4"/>
  <c r="I78" i="4"/>
  <c r="F166" i="4"/>
  <c r="J207" i="4"/>
  <c r="J149" i="4"/>
  <c r="F54" i="4"/>
  <c r="I70" i="4"/>
  <c r="I112" i="4"/>
  <c r="I59" i="4"/>
  <c r="F216" i="4"/>
  <c r="I39" i="4"/>
  <c r="J290" i="4"/>
  <c r="F225" i="4"/>
  <c r="I60" i="4"/>
  <c r="F67" i="4"/>
  <c r="F124" i="4"/>
  <c r="F129" i="4"/>
  <c r="F280" i="4"/>
  <c r="F259" i="4"/>
  <c r="F291" i="4"/>
  <c r="J214" i="4"/>
  <c r="F53" i="4"/>
  <c r="I64" i="4"/>
  <c r="J93" i="4"/>
  <c r="F218" i="4"/>
  <c r="F86" i="4"/>
  <c r="I264" i="4"/>
  <c r="F93" i="4"/>
  <c r="F222" i="4"/>
  <c r="I118" i="4"/>
  <c r="J6" i="4"/>
  <c r="I27" i="4"/>
  <c r="J27" i="4" s="1"/>
  <c r="F270" i="4"/>
  <c r="F165" i="4"/>
  <c r="F50" i="4"/>
  <c r="I276" i="4"/>
  <c r="F120" i="4"/>
  <c r="I44" i="4"/>
  <c r="F266" i="4"/>
  <c r="F41" i="4"/>
  <c r="I225" i="4"/>
  <c r="I53" i="4"/>
  <c r="I218" i="4"/>
  <c r="F12" i="4"/>
  <c r="I282" i="4"/>
  <c r="I62" i="4"/>
  <c r="I216" i="4"/>
  <c r="F293" i="4"/>
  <c r="I31" i="4"/>
  <c r="J31" i="4" s="1"/>
  <c r="I259" i="4"/>
  <c r="I110" i="4"/>
  <c r="I168" i="4"/>
  <c r="J16" i="4"/>
  <c r="I19" i="4"/>
  <c r="J19" i="4" s="1"/>
  <c r="I156" i="4"/>
  <c r="F262" i="4"/>
  <c r="I210" i="4"/>
  <c r="F45" i="4"/>
  <c r="I131" i="4"/>
  <c r="F16" i="4"/>
  <c r="F40" i="4"/>
  <c r="I154" i="4"/>
  <c r="F116" i="4"/>
  <c r="I127" i="4"/>
  <c r="F82" i="4"/>
  <c r="F193" i="4"/>
  <c r="F59" i="4"/>
  <c r="I29" i="4"/>
  <c r="J29" i="4" s="1"/>
  <c r="I47" i="4"/>
  <c r="I68" i="4"/>
  <c r="F264" i="4"/>
  <c r="F70" i="4"/>
  <c r="F78" i="4"/>
  <c r="F39" i="4"/>
  <c r="F21" i="4"/>
  <c r="F167" i="4"/>
  <c r="I280" i="4"/>
  <c r="F251" i="4"/>
  <c r="F4" i="4"/>
  <c r="I4" i="4"/>
  <c r="J4" i="4" s="1"/>
  <c r="F133" i="4"/>
  <c r="I107" i="4"/>
  <c r="I289" i="4"/>
  <c r="I133" i="4"/>
  <c r="F25" i="4"/>
  <c r="F274" i="4"/>
  <c r="I129" i="4"/>
  <c r="F245" i="4"/>
  <c r="F112" i="4"/>
  <c r="F97" i="4"/>
  <c r="I10" i="4"/>
  <c r="J10" i="4" s="1"/>
  <c r="F10" i="4"/>
  <c r="F163" i="4"/>
  <c r="I163" i="4"/>
  <c r="I274" i="4"/>
  <c r="I124" i="4"/>
  <c r="I35" i="4"/>
  <c r="F64" i="4"/>
  <c r="I37" i="4"/>
  <c r="F6" i="4"/>
  <c r="J167" i="4"/>
  <c r="J65" i="4"/>
  <c r="F65" i="4"/>
  <c r="I220" i="4"/>
  <c r="I54" i="4"/>
  <c r="F34" i="4"/>
  <c r="I34" i="4"/>
  <c r="F60" i="4"/>
  <c r="F95" i="4"/>
  <c r="I95" i="4"/>
  <c r="I103" i="4"/>
  <c r="F103" i="4"/>
  <c r="F23" i="4"/>
  <c r="F61" i="4"/>
  <c r="I14" i="4"/>
  <c r="J14" i="4" s="1"/>
  <c r="F14" i="4"/>
  <c r="I101" i="4"/>
  <c r="F101" i="4"/>
  <c r="I287" i="4"/>
  <c r="F199" i="4"/>
  <c r="F57" i="4"/>
  <c r="I212" i="4"/>
  <c r="F212" i="4"/>
  <c r="F152" i="4"/>
  <c r="I152" i="4"/>
  <c r="I8" i="4"/>
  <c r="J8" i="4" s="1"/>
  <c r="F8" i="4"/>
  <c r="I99" i="4"/>
  <c r="F99" i="4"/>
  <c r="I114" i="4"/>
  <c r="I67" i="4"/>
  <c r="I105" i="4"/>
  <c r="F105" i="4"/>
  <c r="I92" i="4"/>
  <c r="F73" i="4"/>
  <c r="I26" i="4"/>
  <c r="J26" i="4" s="1"/>
  <c r="F26" i="4"/>
  <c r="I13" i="4"/>
  <c r="J13" i="4" s="1"/>
  <c r="F13" i="4"/>
  <c r="I98" i="4"/>
  <c r="F98" i="4"/>
  <c r="I83" i="4"/>
  <c r="F83" i="4"/>
  <c r="F42" i="4"/>
  <c r="I42" i="4"/>
  <c r="F250" i="4"/>
  <c r="I250" i="4"/>
  <c r="F174" i="4"/>
  <c r="I174" i="4"/>
  <c r="I128" i="4"/>
  <c r="F128" i="4"/>
  <c r="I164" i="4"/>
  <c r="F164" i="4"/>
  <c r="I211" i="4"/>
  <c r="F211" i="4"/>
  <c r="F196" i="4"/>
  <c r="I196" i="4"/>
  <c r="F153" i="4"/>
  <c r="I153" i="4"/>
  <c r="F184" i="4"/>
  <c r="I184" i="4"/>
  <c r="I22" i="4"/>
  <c r="J22" i="4" s="1"/>
  <c r="F22" i="4"/>
  <c r="I94" i="4"/>
  <c r="F94" i="4"/>
  <c r="I161" i="4"/>
  <c r="F161" i="4"/>
  <c r="F36" i="4"/>
  <c r="I36" i="4"/>
  <c r="F198" i="4"/>
  <c r="I198" i="4"/>
  <c r="F239" i="4"/>
  <c r="I239" i="4"/>
  <c r="F236" i="4"/>
  <c r="I236" i="4"/>
  <c r="F254" i="4"/>
  <c r="I254" i="4"/>
  <c r="F155" i="4"/>
  <c r="I155" i="4"/>
  <c r="F182" i="4"/>
  <c r="I182" i="4"/>
  <c r="F180" i="4"/>
  <c r="I180" i="4"/>
  <c r="F183" i="4"/>
  <c r="I183" i="4"/>
  <c r="I143" i="4"/>
  <c r="F143" i="4"/>
  <c r="I20" i="4"/>
  <c r="J20" i="4" s="1"/>
  <c r="F20" i="4"/>
  <c r="F109" i="4"/>
  <c r="I109" i="4"/>
  <c r="I7" i="4"/>
  <c r="J7" i="4" s="1"/>
  <c r="F7" i="4"/>
  <c r="I3" i="4"/>
  <c r="F3" i="4"/>
  <c r="I227" i="4"/>
  <c r="F227" i="4"/>
  <c r="I89" i="4"/>
  <c r="F89" i="4"/>
  <c r="I267" i="4"/>
  <c r="F267" i="4"/>
  <c r="I215" i="4"/>
  <c r="F215" i="4"/>
  <c r="I63" i="4"/>
  <c r="F63" i="4"/>
  <c r="F200" i="4"/>
  <c r="I200" i="4"/>
  <c r="F241" i="4"/>
  <c r="I241" i="4"/>
  <c r="I238" i="4"/>
  <c r="F238" i="4"/>
  <c r="F256" i="4"/>
  <c r="I256" i="4"/>
  <c r="F157" i="4"/>
  <c r="I157" i="4"/>
  <c r="I141" i="4"/>
  <c r="F141" i="4"/>
  <c r="I172" i="4"/>
  <c r="F172" i="4"/>
  <c r="F185" i="4"/>
  <c r="I185" i="4"/>
  <c r="F140" i="4"/>
  <c r="I140" i="4"/>
  <c r="F115" i="4"/>
  <c r="I115" i="4"/>
  <c r="F80" i="4"/>
  <c r="I80" i="4"/>
  <c r="F261" i="4"/>
  <c r="I261" i="4"/>
  <c r="I235" i="4"/>
  <c r="F235" i="4"/>
  <c r="F136" i="4"/>
  <c r="I136" i="4"/>
  <c r="I24" i="4"/>
  <c r="J24" i="4" s="1"/>
  <c r="F24" i="4"/>
  <c r="I96" i="4"/>
  <c r="F96" i="4"/>
  <c r="I85" i="4"/>
  <c r="F85" i="4"/>
  <c r="F158" i="4"/>
  <c r="I158" i="4"/>
  <c r="I237" i="4"/>
  <c r="F237" i="4"/>
  <c r="I139" i="4"/>
  <c r="F139" i="4"/>
  <c r="I126" i="4"/>
  <c r="F126" i="4"/>
  <c r="I87" i="4"/>
  <c r="F87" i="4"/>
  <c r="I18" i="4"/>
  <c r="J18" i="4" s="1"/>
  <c r="F18" i="4"/>
  <c r="I106" i="4"/>
  <c r="F106" i="4"/>
  <c r="I223" i="4"/>
  <c r="F223" i="4"/>
  <c r="I217" i="4"/>
  <c r="F217" i="4"/>
  <c r="I56" i="4"/>
  <c r="F56" i="4"/>
  <c r="F178" i="4"/>
  <c r="I178" i="4"/>
  <c r="F187" i="4"/>
  <c r="I187" i="4"/>
  <c r="F2" i="4"/>
  <c r="I2" i="4"/>
  <c r="I277" i="4"/>
  <c r="F277" i="4"/>
  <c r="I219" i="4"/>
  <c r="F219" i="4"/>
  <c r="I203" i="4"/>
  <c r="F203" i="4"/>
  <c r="F204" i="4"/>
  <c r="I204" i="4"/>
  <c r="I247" i="4"/>
  <c r="F247" i="4"/>
  <c r="F242" i="4"/>
  <c r="I242" i="4"/>
  <c r="F246" i="4"/>
  <c r="I246" i="4"/>
  <c r="I58" i="4"/>
  <c r="F58" i="4"/>
  <c r="I137" i="4"/>
  <c r="F137" i="4"/>
  <c r="I145" i="4"/>
  <c r="F145" i="4"/>
  <c r="F176" i="4"/>
  <c r="I176" i="4"/>
  <c r="F173" i="4"/>
  <c r="I173" i="4"/>
  <c r="F189" i="4"/>
  <c r="I189" i="4"/>
  <c r="I130" i="4"/>
  <c r="F130" i="4"/>
  <c r="F226" i="4"/>
  <c r="I226" i="4"/>
  <c r="F194" i="4"/>
  <c r="I194" i="4"/>
  <c r="I232" i="4"/>
  <c r="F232" i="4"/>
  <c r="F113" i="4"/>
  <c r="I113" i="4"/>
  <c r="I263" i="4"/>
  <c r="F263" i="4"/>
  <c r="I234" i="4"/>
  <c r="F234" i="4"/>
  <c r="F181" i="4"/>
  <c r="I181" i="4"/>
  <c r="F111" i="4"/>
  <c r="I111" i="4"/>
  <c r="I265" i="4"/>
  <c r="F265" i="4"/>
  <c r="F288" i="4"/>
  <c r="I288" i="4"/>
  <c r="I275" i="4"/>
  <c r="F275" i="4"/>
  <c r="F202" i="4"/>
  <c r="I202" i="4"/>
  <c r="I240" i="4"/>
  <c r="F240" i="4"/>
  <c r="I138" i="4"/>
  <c r="F138" i="4"/>
  <c r="F121" i="4"/>
  <c r="I121" i="4"/>
  <c r="F119" i="4"/>
  <c r="I119" i="4"/>
  <c r="I286" i="4"/>
  <c r="F286" i="4"/>
  <c r="I102" i="4"/>
  <c r="F102" i="4"/>
  <c r="I88" i="4"/>
  <c r="F88" i="4"/>
  <c r="I79" i="4"/>
  <c r="F79" i="4"/>
  <c r="I279" i="4"/>
  <c r="F279" i="4"/>
  <c r="I221" i="4"/>
  <c r="F221" i="4"/>
  <c r="I192" i="4"/>
  <c r="F192" i="4"/>
  <c r="I49" i="4"/>
  <c r="F49" i="4"/>
  <c r="I197" i="4"/>
  <c r="F197" i="4"/>
  <c r="I230" i="4"/>
  <c r="F230" i="4"/>
  <c r="I249" i="4"/>
  <c r="F249" i="4"/>
  <c r="F243" i="4"/>
  <c r="I243" i="4"/>
  <c r="F150" i="4"/>
  <c r="I150" i="4"/>
  <c r="I55" i="4"/>
  <c r="F55" i="4"/>
  <c r="I171" i="4"/>
  <c r="F171" i="4"/>
  <c r="F175" i="4"/>
  <c r="I175" i="4"/>
  <c r="I209" i="4"/>
  <c r="F209" i="4"/>
  <c r="I69" i="4"/>
  <c r="F69" i="4"/>
  <c r="F151" i="4"/>
  <c r="I151" i="4"/>
  <c r="F179" i="4"/>
  <c r="I179" i="4"/>
  <c r="I11" i="4"/>
  <c r="J11" i="4" s="1"/>
  <c r="F11" i="4"/>
  <c r="F252" i="4"/>
  <c r="I252" i="4"/>
  <c r="I9" i="4"/>
  <c r="J9" i="4" s="1"/>
  <c r="F9" i="4"/>
  <c r="I213" i="4"/>
  <c r="F213" i="4"/>
  <c r="I5" i="4"/>
  <c r="J5" i="4" s="1"/>
  <c r="F5" i="4"/>
  <c r="I292" i="4"/>
  <c r="F292" i="4"/>
  <c r="I269" i="4"/>
  <c r="F269" i="4"/>
  <c r="I71" i="4"/>
  <c r="F71" i="4"/>
  <c r="F188" i="4"/>
  <c r="I188" i="4"/>
  <c r="I144" i="4"/>
  <c r="F144" i="4"/>
  <c r="F285" i="4"/>
  <c r="I285" i="4"/>
  <c r="I104" i="4"/>
  <c r="F104" i="4"/>
  <c r="I208" i="4"/>
  <c r="F208" i="4"/>
  <c r="F76" i="4"/>
  <c r="I76" i="4"/>
  <c r="I271" i="4"/>
  <c r="F271" i="4"/>
  <c r="I28" i="4"/>
  <c r="J28" i="4" s="1"/>
  <c r="F28" i="4"/>
  <c r="F117" i="4"/>
  <c r="I117" i="4"/>
  <c r="I15" i="4"/>
  <c r="J15" i="4" s="1"/>
  <c r="F15" i="4"/>
  <c r="I132" i="4"/>
  <c r="F132" i="4"/>
  <c r="I100" i="4"/>
  <c r="F100" i="4"/>
  <c r="I84" i="4"/>
  <c r="F84" i="4"/>
  <c r="I81" i="4"/>
  <c r="F81" i="4"/>
  <c r="I281" i="4"/>
  <c r="F281" i="4"/>
  <c r="F162" i="4"/>
  <c r="I162" i="4"/>
  <c r="F224" i="4"/>
  <c r="I224" i="4"/>
  <c r="I255" i="4"/>
  <c r="F255" i="4"/>
  <c r="I72" i="4"/>
  <c r="F72" i="4"/>
  <c r="F46" i="4"/>
  <c r="I46" i="4"/>
  <c r="I201" i="4"/>
  <c r="F201" i="4"/>
  <c r="I233" i="4"/>
  <c r="F233" i="4"/>
  <c r="I253" i="4"/>
  <c r="F253" i="4"/>
  <c r="F248" i="4"/>
  <c r="I248" i="4"/>
  <c r="F148" i="4"/>
  <c r="I148" i="4"/>
  <c r="F48" i="4"/>
  <c r="I48" i="4"/>
  <c r="F186" i="4"/>
  <c r="I186" i="4"/>
  <c r="F177" i="4"/>
  <c r="I177" i="4"/>
  <c r="I142" i="4"/>
  <c r="F142" i="4"/>
  <c r="J193" i="4" l="1"/>
  <c r="J3" i="4"/>
  <c r="J125" i="4"/>
  <c r="J86" i="4"/>
  <c r="J57" i="4"/>
  <c r="J70" i="4"/>
  <c r="J210" i="4"/>
  <c r="J48" i="4"/>
  <c r="J288" i="4"/>
  <c r="J254" i="4"/>
  <c r="J212" i="4"/>
  <c r="J218" i="4"/>
  <c r="J55" i="4"/>
  <c r="J102" i="4"/>
  <c r="J267" i="4"/>
  <c r="J186" i="4"/>
  <c r="J285" i="4"/>
  <c r="J151" i="4"/>
  <c r="J121" i="4"/>
  <c r="J181" i="4"/>
  <c r="J189" i="4"/>
  <c r="J80" i="4"/>
  <c r="J155" i="4"/>
  <c r="J198" i="4"/>
  <c r="J250" i="4"/>
  <c r="J105" i="4"/>
  <c r="J101" i="4"/>
  <c r="J95" i="4"/>
  <c r="J163" i="4"/>
  <c r="J131" i="4"/>
  <c r="J282" i="4"/>
  <c r="J60" i="4"/>
  <c r="J82" i="4"/>
  <c r="J50" i="4"/>
  <c r="J253" i="4"/>
  <c r="J72" i="4"/>
  <c r="J281" i="4"/>
  <c r="J132" i="4"/>
  <c r="J271" i="4"/>
  <c r="J269" i="4"/>
  <c r="J171" i="4"/>
  <c r="J249" i="4"/>
  <c r="J192" i="4"/>
  <c r="J88" i="4"/>
  <c r="J275" i="4"/>
  <c r="J232" i="4"/>
  <c r="J137" i="4"/>
  <c r="J247" i="4"/>
  <c r="J277" i="4"/>
  <c r="J56" i="4"/>
  <c r="J237" i="4"/>
  <c r="J172" i="4"/>
  <c r="J238" i="4"/>
  <c r="J215" i="4"/>
  <c r="J143" i="4"/>
  <c r="J211" i="4"/>
  <c r="J67" i="4"/>
  <c r="J168" i="4"/>
  <c r="J276" i="4"/>
  <c r="J266" i="4"/>
  <c r="J76" i="4"/>
  <c r="J252" i="4"/>
  <c r="J194" i="4"/>
  <c r="J204" i="4"/>
  <c r="J158" i="4"/>
  <c r="J241" i="4"/>
  <c r="J184" i="4"/>
  <c r="J114" i="4"/>
  <c r="J120" i="4"/>
  <c r="J255" i="4"/>
  <c r="J144" i="4"/>
  <c r="J230" i="4"/>
  <c r="J58" i="4"/>
  <c r="J87" i="4"/>
  <c r="J141" i="4"/>
  <c r="J37" i="4"/>
  <c r="J270" i="4"/>
  <c r="J148" i="4"/>
  <c r="J188" i="4"/>
  <c r="J246" i="4"/>
  <c r="J200" i="4"/>
  <c r="J180" i="4"/>
  <c r="J153" i="4"/>
  <c r="J99" i="4"/>
  <c r="J59" i="4"/>
  <c r="J154" i="4"/>
  <c r="J225" i="4"/>
  <c r="J97" i="4"/>
  <c r="J142" i="4"/>
  <c r="J84" i="4"/>
  <c r="J208" i="4"/>
  <c r="J209" i="4"/>
  <c r="J197" i="4"/>
  <c r="J279" i="4"/>
  <c r="J286" i="4"/>
  <c r="J240" i="4"/>
  <c r="J265" i="4"/>
  <c r="J263" i="4"/>
  <c r="J203" i="4"/>
  <c r="J223" i="4"/>
  <c r="J126" i="4"/>
  <c r="J85" i="4"/>
  <c r="J235" i="4"/>
  <c r="J89" i="4"/>
  <c r="J161" i="4"/>
  <c r="J128" i="4"/>
  <c r="J83" i="4"/>
  <c r="J54" i="4"/>
  <c r="J35" i="4"/>
  <c r="J107" i="4"/>
  <c r="J78" i="4"/>
  <c r="J156" i="4"/>
  <c r="J264" i="4"/>
  <c r="J278" i="4"/>
  <c r="J45" i="4"/>
  <c r="J41" i="4"/>
  <c r="J173" i="4"/>
  <c r="J136" i="4"/>
  <c r="J36" i="4"/>
  <c r="J280" i="4"/>
  <c r="J127" i="4"/>
  <c r="J233" i="4"/>
  <c r="J292" i="4"/>
  <c r="J221" i="4"/>
  <c r="J234" i="4"/>
  <c r="J259" i="4"/>
  <c r="J224" i="4"/>
  <c r="J150" i="4"/>
  <c r="J176" i="4"/>
  <c r="J187" i="4"/>
  <c r="J140" i="4"/>
  <c r="J236" i="4"/>
  <c r="J47" i="4"/>
  <c r="J64" i="4"/>
  <c r="J248" i="4"/>
  <c r="J162" i="4"/>
  <c r="J179" i="4"/>
  <c r="J175" i="4"/>
  <c r="J243" i="4"/>
  <c r="J119" i="4"/>
  <c r="J202" i="4"/>
  <c r="J111" i="4"/>
  <c r="J113" i="4"/>
  <c r="J242" i="4"/>
  <c r="J178" i="4"/>
  <c r="J261" i="4"/>
  <c r="J185" i="4"/>
  <c r="J256" i="4"/>
  <c r="J182" i="4"/>
  <c r="J239" i="4"/>
  <c r="J196" i="4"/>
  <c r="J174" i="4"/>
  <c r="J92" i="4"/>
  <c r="J287" i="4"/>
  <c r="J220" i="4"/>
  <c r="J124" i="4"/>
  <c r="J293" i="4"/>
  <c r="J216" i="4"/>
  <c r="J39" i="4"/>
  <c r="J61" i="4"/>
  <c r="J2" i="4"/>
  <c r="J115" i="4"/>
  <c r="J183" i="4"/>
  <c r="J42" i="4"/>
  <c r="J68" i="4"/>
  <c r="J110" i="4"/>
  <c r="J199" i="4"/>
  <c r="J81" i="4"/>
  <c r="J69" i="4"/>
  <c r="J138" i="4"/>
  <c r="J217" i="4"/>
  <c r="J164" i="4"/>
  <c r="J34" i="4"/>
  <c r="J133" i="4"/>
  <c r="J53" i="4"/>
  <c r="J251" i="4"/>
  <c r="J245" i="4"/>
  <c r="J117" i="4"/>
  <c r="J226" i="4"/>
  <c r="J157" i="4"/>
  <c r="J109" i="4"/>
  <c r="J289" i="4"/>
  <c r="J112" i="4"/>
  <c r="J201" i="4"/>
  <c r="J177" i="4"/>
  <c r="J46" i="4"/>
  <c r="J100" i="4"/>
  <c r="J104" i="4"/>
  <c r="J71" i="4"/>
  <c r="J213" i="4"/>
  <c r="J49" i="4"/>
  <c r="J79" i="4"/>
  <c r="J130" i="4"/>
  <c r="J145" i="4"/>
  <c r="J219" i="4"/>
  <c r="J106" i="4"/>
  <c r="J139" i="4"/>
  <c r="J96" i="4"/>
  <c r="J63" i="4"/>
  <c r="J227" i="4"/>
  <c r="J94" i="4"/>
  <c r="J98" i="4"/>
  <c r="J152" i="4"/>
  <c r="J103" i="4"/>
  <c r="J274" i="4"/>
  <c r="J129" i="4"/>
  <c r="J62" i="4"/>
  <c r="J44" i="4"/>
  <c r="J118" i="4"/>
  <c r="J43" i="4"/>
  <c r="J165" i="4"/>
  <c r="J262" i="4"/>
  <c r="J116" i="4"/>
  <c r="G285" i="4"/>
  <c r="G259" i="4"/>
  <c r="G207" i="4"/>
  <c r="G230" i="4"/>
  <c r="G76" i="4"/>
  <c r="G2" i="4"/>
  <c r="G53" i="4"/>
  <c r="G124" i="4"/>
  <c r="G136" i="4"/>
  <c r="G34" i="4"/>
  <c r="G171" i="4"/>
  <c r="G148" i="4"/>
  <c r="G192" i="4"/>
  <c r="G161" i="4"/>
  <c r="G92" i="4"/>
  <c r="K53" i="4" l="1"/>
  <c r="K76" i="4"/>
  <c r="K171" i="4"/>
  <c r="K172" i="4" s="1"/>
  <c r="C310" i="4" s="1"/>
  <c r="H207" i="4"/>
  <c r="B313" i="4" s="1"/>
  <c r="K148" i="4"/>
  <c r="K259" i="4"/>
  <c r="H171" i="4"/>
  <c r="B310" i="4" s="1"/>
  <c r="K136" i="4"/>
  <c r="H76" i="4"/>
  <c r="B303" i="4" s="1"/>
  <c r="H92" i="4"/>
  <c r="B304" i="4" s="1"/>
  <c r="K161" i="4"/>
  <c r="K230" i="4"/>
  <c r="H230" i="4"/>
  <c r="B314" i="4" s="1"/>
  <c r="H136" i="4"/>
  <c r="B307" i="4" s="1"/>
  <c r="H259" i="4"/>
  <c r="B316" i="4" s="1"/>
  <c r="H53" i="4"/>
  <c r="B302" i="4" s="1"/>
  <c r="K54" i="4"/>
  <c r="C302" i="4" s="1"/>
  <c r="H161" i="4"/>
  <c r="B309" i="4" s="1"/>
  <c r="H124" i="4"/>
  <c r="B305" i="4" s="1"/>
  <c r="H285" i="4"/>
  <c r="B318" i="4" s="1"/>
  <c r="H2" i="4"/>
  <c r="B300" i="4" s="1"/>
  <c r="H34" i="4"/>
  <c r="B301" i="4" s="1"/>
  <c r="H192" i="4"/>
  <c r="B311" i="4" s="1"/>
  <c r="K192" i="4"/>
  <c r="K207" i="4"/>
  <c r="H148" i="4"/>
  <c r="B308" i="4" s="1"/>
  <c r="K124" i="4"/>
  <c r="K34" i="4"/>
  <c r="K2" i="4"/>
  <c r="K3" i="4" s="1"/>
  <c r="C300" i="4" s="1"/>
  <c r="K92" i="4"/>
  <c r="K285" i="4"/>
  <c r="AD126" i="5"/>
  <c r="AB126" i="5"/>
  <c r="AA126" i="5"/>
  <c r="Z126" i="5"/>
  <c r="T126" i="5"/>
  <c r="R126" i="5"/>
  <c r="O126" i="5"/>
  <c r="N126" i="5"/>
  <c r="M126" i="5"/>
  <c r="L126" i="5"/>
  <c r="J126" i="5"/>
  <c r="F126" i="5"/>
  <c r="E126" i="5"/>
  <c r="D126" i="5"/>
  <c r="AJ98" i="5"/>
  <c r="AH98" i="5"/>
  <c r="AD98" i="5"/>
  <c r="AB98" i="5"/>
  <c r="Z98" i="5"/>
  <c r="T98" i="5"/>
  <c r="N98" i="5"/>
  <c r="L98" i="5"/>
  <c r="AG102" i="5"/>
  <c r="Y102" i="5"/>
  <c r="Q102" i="5"/>
  <c r="C98" i="5"/>
  <c r="B98" i="5"/>
  <c r="AL70" i="5"/>
  <c r="AK70" i="5"/>
  <c r="AJ70" i="5"/>
  <c r="AH70" i="5"/>
  <c r="V70" i="5"/>
  <c r="T70" i="5"/>
  <c r="R70" i="5"/>
  <c r="N70" i="5"/>
  <c r="G70" i="5"/>
  <c r="A65" i="5"/>
  <c r="A64" i="5"/>
  <c r="A92" i="5" s="1"/>
  <c r="A63" i="5"/>
  <c r="I63" i="5" s="1"/>
  <c r="A61" i="5"/>
  <c r="A60" i="5"/>
  <c r="A88" i="5" s="1"/>
  <c r="AE126" i="5"/>
  <c r="AC126" i="5"/>
  <c r="A59" i="5"/>
  <c r="W126" i="5"/>
  <c r="V126" i="5"/>
  <c r="U126" i="5"/>
  <c r="S126" i="5"/>
  <c r="S147" i="5" s="1"/>
  <c r="K126" i="5"/>
  <c r="A57" i="5"/>
  <c r="G126" i="5"/>
  <c r="C126" i="5"/>
  <c r="B126" i="5"/>
  <c r="A56" i="5"/>
  <c r="AM98" i="5"/>
  <c r="AL98" i="5"/>
  <c r="AK98" i="5"/>
  <c r="AI98" i="5"/>
  <c r="A55" i="5"/>
  <c r="AE98" i="5"/>
  <c r="AC98" i="5"/>
  <c r="AA98" i="5"/>
  <c r="W98" i="5"/>
  <c r="V98" i="5"/>
  <c r="U98" i="5"/>
  <c r="S98" i="5"/>
  <c r="R98" i="5"/>
  <c r="A53" i="5"/>
  <c r="O98" i="5"/>
  <c r="M98" i="5"/>
  <c r="K98" i="5"/>
  <c r="J98" i="5"/>
  <c r="A52" i="5"/>
  <c r="A80" i="5" s="1"/>
  <c r="G98" i="5"/>
  <c r="F98" i="5"/>
  <c r="E98" i="5"/>
  <c r="D98" i="5"/>
  <c r="A51" i="5"/>
  <c r="AI70" i="5"/>
  <c r="A50" i="5"/>
  <c r="A78" i="5" s="1"/>
  <c r="AE70" i="5"/>
  <c r="AD70" i="5"/>
  <c r="AC70" i="5"/>
  <c r="AB70" i="5"/>
  <c r="AA70" i="5"/>
  <c r="Z70" i="5"/>
  <c r="A49" i="5"/>
  <c r="I49" i="5" s="1"/>
  <c r="Q49" i="5" s="1"/>
  <c r="W70" i="5"/>
  <c r="U70" i="5"/>
  <c r="S70" i="5"/>
  <c r="A48" i="5"/>
  <c r="A76" i="5" s="1"/>
  <c r="O70" i="5"/>
  <c r="M70" i="5"/>
  <c r="L70" i="5"/>
  <c r="K70" i="5"/>
  <c r="J70" i="5"/>
  <c r="A47" i="5"/>
  <c r="A75" i="5" s="1"/>
  <c r="F70" i="5"/>
  <c r="E70" i="5"/>
  <c r="D70" i="5"/>
  <c r="C70" i="5"/>
  <c r="A45" i="5"/>
  <c r="A44" i="5"/>
  <c r="A72" i="5" s="1"/>
  <c r="S42" i="5"/>
  <c r="E43" i="5"/>
  <c r="D43" i="5"/>
  <c r="A43" i="5"/>
  <c r="O42" i="5"/>
  <c r="AK51" i="5"/>
  <c r="AJ51" i="5"/>
  <c r="AI59" i="5"/>
  <c r="AB49" i="5"/>
  <c r="AA51" i="5"/>
  <c r="Z51" i="5"/>
  <c r="W42" i="5"/>
  <c r="V42" i="5"/>
  <c r="V49" i="5" s="1"/>
  <c r="U42" i="5"/>
  <c r="T42" i="5"/>
  <c r="R42" i="5"/>
  <c r="R59" i="5" s="1"/>
  <c r="N42" i="5"/>
  <c r="N55" i="5" s="1"/>
  <c r="M42" i="5"/>
  <c r="L42" i="5"/>
  <c r="L51" i="5" s="1"/>
  <c r="K42" i="5"/>
  <c r="K59" i="5" s="1"/>
  <c r="J42" i="5"/>
  <c r="J59" i="5" s="1"/>
  <c r="F42" i="5"/>
  <c r="F59" i="5" s="1"/>
  <c r="E42" i="5"/>
  <c r="E49" i="5" s="1"/>
  <c r="D42" i="5"/>
  <c r="D49" i="5" s="1"/>
  <c r="C42" i="5"/>
  <c r="C51" i="5" s="1"/>
  <c r="B42" i="5"/>
  <c r="A42" i="5"/>
  <c r="A70" i="5" s="1"/>
  <c r="G42" i="5"/>
  <c r="G41" i="5"/>
  <c r="F41" i="5"/>
  <c r="E41" i="5"/>
  <c r="D41" i="5"/>
  <c r="C41" i="5"/>
  <c r="B41" i="5"/>
  <c r="A20" i="5"/>
  <c r="I20" i="5" s="1"/>
  <c r="A19" i="5"/>
  <c r="I19" i="5" s="1"/>
  <c r="A18" i="5"/>
  <c r="I18" i="5" s="1"/>
  <c r="A17" i="5"/>
  <c r="I17" i="5" s="1"/>
  <c r="A16" i="5"/>
  <c r="I16" i="5" s="1"/>
  <c r="A15" i="5"/>
  <c r="I15" i="5" s="1"/>
  <c r="A14" i="5"/>
  <c r="I14" i="5" s="1"/>
  <c r="A13" i="5"/>
  <c r="I13" i="5" s="1"/>
  <c r="A12" i="5"/>
  <c r="I12" i="5" s="1"/>
  <c r="A11" i="5"/>
  <c r="I11" i="5" s="1"/>
  <c r="A10" i="5"/>
  <c r="I10" i="5" s="1"/>
  <c r="A9" i="5"/>
  <c r="I9" i="5" s="1"/>
  <c r="A8" i="5"/>
  <c r="I8" i="5" s="1"/>
  <c r="A7" i="5"/>
  <c r="I7" i="5" s="1"/>
  <c r="A6" i="5"/>
  <c r="I6" i="5" s="1"/>
  <c r="A5" i="5"/>
  <c r="I5" i="5" s="1"/>
  <c r="A4" i="5"/>
  <c r="I4" i="5" s="1"/>
  <c r="A3" i="5"/>
  <c r="I3" i="5" s="1"/>
  <c r="G25" i="5"/>
  <c r="A2" i="5"/>
  <c r="I2" i="5" s="1"/>
  <c r="D24" i="5"/>
  <c r="G1" i="5"/>
  <c r="O1" i="5" s="1"/>
  <c r="F1" i="5"/>
  <c r="N1" i="5" s="1"/>
  <c r="E1" i="5"/>
  <c r="C1" i="5"/>
  <c r="K1" i="5" s="1"/>
  <c r="B1" i="5"/>
  <c r="J1" i="5" s="1"/>
  <c r="B321" i="4" l="1"/>
  <c r="B320" i="4"/>
  <c r="K77" i="4"/>
  <c r="C303" i="4" s="1"/>
  <c r="K162" i="4"/>
  <c r="C309" i="4" s="1"/>
  <c r="K286" i="4"/>
  <c r="C318" i="4" s="1"/>
  <c r="K193" i="4"/>
  <c r="C311" i="4" s="1"/>
  <c r="K93" i="4"/>
  <c r="C304" i="4" s="1"/>
  <c r="K137" i="4"/>
  <c r="C307" i="4" s="1"/>
  <c r="K35" i="4"/>
  <c r="C301" i="4" s="1"/>
  <c r="C320" i="4" s="1"/>
  <c r="K149" i="4"/>
  <c r="C308" i="4" s="1"/>
  <c r="K231" i="4"/>
  <c r="C314" i="4" s="1"/>
  <c r="K125" i="4"/>
  <c r="C305" i="4" s="1"/>
  <c r="K260" i="4"/>
  <c r="C316" i="4" s="1"/>
  <c r="K208" i="4"/>
  <c r="C313" i="4" s="1"/>
  <c r="E69" i="5"/>
  <c r="I45" i="5"/>
  <c r="C158" i="5"/>
  <c r="AJ91" i="5"/>
  <c r="L119" i="5"/>
  <c r="R143" i="5"/>
  <c r="F69" i="5"/>
  <c r="M75" i="5"/>
  <c r="AC107" i="5"/>
  <c r="B133" i="5"/>
  <c r="I65" i="5"/>
  <c r="Q65" i="5" s="1"/>
  <c r="G158" i="5"/>
  <c r="AK83" i="5"/>
  <c r="N115" i="5"/>
  <c r="E139" i="5"/>
  <c r="T143" i="5"/>
  <c r="D79" i="5"/>
  <c r="AB83" i="5"/>
  <c r="E105" i="5"/>
  <c r="A81" i="5"/>
  <c r="D158" i="5"/>
  <c r="AL79" i="5"/>
  <c r="T107" i="5"/>
  <c r="Z139" i="5"/>
  <c r="AA143" i="5"/>
  <c r="A85" i="5"/>
  <c r="E158" i="5"/>
  <c r="R75" i="5"/>
  <c r="C119" i="5"/>
  <c r="AB147" i="5"/>
  <c r="B69" i="5"/>
  <c r="U75" i="5"/>
  <c r="U103" i="5"/>
  <c r="AK111" i="5"/>
  <c r="K135" i="5"/>
  <c r="T91" i="5"/>
  <c r="Q130" i="5"/>
  <c r="AD105" i="5"/>
  <c r="M147" i="5"/>
  <c r="AD135" i="5"/>
  <c r="R111" i="5"/>
  <c r="B103" i="5"/>
  <c r="F79" i="5"/>
  <c r="AI115" i="5"/>
  <c r="L135" i="5"/>
  <c r="C69" i="5"/>
  <c r="J91" i="5"/>
  <c r="J103" i="5"/>
  <c r="AL111" i="5"/>
  <c r="A89" i="5"/>
  <c r="F158" i="5"/>
  <c r="V91" i="5"/>
  <c r="Y130" i="5"/>
  <c r="AH119" i="5"/>
  <c r="N143" i="5"/>
  <c r="F115" i="5"/>
  <c r="L41" i="5"/>
  <c r="AJ111" i="5"/>
  <c r="J41" i="5"/>
  <c r="C63" i="5"/>
  <c r="A77" i="5"/>
  <c r="I64" i="5"/>
  <c r="I92" i="5" s="1"/>
  <c r="B24" i="5"/>
  <c r="T103" i="5"/>
  <c r="F24" i="5"/>
  <c r="T105" i="5"/>
  <c r="B44" i="5"/>
  <c r="B47" i="5"/>
  <c r="I44" i="5"/>
  <c r="Q44" i="5" s="1"/>
  <c r="I47" i="5"/>
  <c r="I75" i="5" s="1"/>
  <c r="I48" i="5"/>
  <c r="Q48" i="5" s="1"/>
  <c r="Y48" i="5" s="1"/>
  <c r="I57" i="5"/>
  <c r="I85" i="5" s="1"/>
  <c r="A91" i="5"/>
  <c r="A93" i="5"/>
  <c r="M44" i="5"/>
  <c r="N41" i="5"/>
  <c r="B135" i="5"/>
  <c r="M41" i="5"/>
  <c r="I60" i="5"/>
  <c r="Q60" i="5" s="1"/>
  <c r="E24" i="5"/>
  <c r="M1" i="5"/>
  <c r="I42" i="5"/>
  <c r="I70" i="5" s="1"/>
  <c r="I50" i="5"/>
  <c r="I78" i="5" s="1"/>
  <c r="I61" i="5"/>
  <c r="L111" i="5"/>
  <c r="C72" i="5"/>
  <c r="D87" i="5"/>
  <c r="AJ115" i="5"/>
  <c r="E143" i="5"/>
  <c r="AJ77" i="5"/>
  <c r="L143" i="5"/>
  <c r="AB139" i="5"/>
  <c r="AJ49" i="5"/>
  <c r="AK91" i="5"/>
  <c r="AI51" i="5"/>
  <c r="AI55" i="5"/>
  <c r="L133" i="5"/>
  <c r="AA139" i="5"/>
  <c r="AA135" i="5"/>
  <c r="N59" i="5"/>
  <c r="AK59" i="5"/>
  <c r="AJ55" i="5"/>
  <c r="M87" i="5"/>
  <c r="AD103" i="5"/>
  <c r="E147" i="5"/>
  <c r="AD143" i="5"/>
  <c r="AK49" i="5"/>
  <c r="N47" i="5"/>
  <c r="J51" i="5"/>
  <c r="AK55" i="5"/>
  <c r="AK63" i="5"/>
  <c r="V87" i="5"/>
  <c r="AJ103" i="5"/>
  <c r="N139" i="5"/>
  <c r="Z131" i="5"/>
  <c r="M47" i="5"/>
  <c r="AB55" i="5"/>
  <c r="J49" i="5"/>
  <c r="L131" i="5"/>
  <c r="AD107" i="5"/>
  <c r="AD115" i="5"/>
  <c r="N147" i="5"/>
  <c r="AA131" i="5"/>
  <c r="C103" i="5"/>
  <c r="AB59" i="5"/>
  <c r="AJ105" i="5"/>
  <c r="AB51" i="5"/>
  <c r="AJ75" i="5"/>
  <c r="N131" i="5"/>
  <c r="AJ107" i="5"/>
  <c r="AA133" i="5"/>
  <c r="J63" i="5"/>
  <c r="J44" i="5"/>
  <c r="J55" i="5"/>
  <c r="Z133" i="5"/>
  <c r="Z143" i="5"/>
  <c r="Z63" i="5"/>
  <c r="Z135" i="5"/>
  <c r="R147" i="5"/>
  <c r="AH111" i="5"/>
  <c r="R139" i="5"/>
  <c r="Z59" i="5"/>
  <c r="R47" i="5"/>
  <c r="D44" i="5"/>
  <c r="D47" i="5"/>
  <c r="D63" i="5"/>
  <c r="F44" i="5"/>
  <c r="F47" i="5"/>
  <c r="C47" i="5"/>
  <c r="AA63" i="5"/>
  <c r="AA59" i="5"/>
  <c r="AI49" i="5"/>
  <c r="Z91" i="5"/>
  <c r="Z75" i="5"/>
  <c r="Z77" i="5"/>
  <c r="Z79" i="5"/>
  <c r="Z83" i="5"/>
  <c r="Z87" i="5"/>
  <c r="E79" i="5"/>
  <c r="E77" i="5"/>
  <c r="E87" i="5"/>
  <c r="E91" i="5"/>
  <c r="E72" i="5"/>
  <c r="E75" i="5"/>
  <c r="E83" i="5"/>
  <c r="Q77" i="5"/>
  <c r="Y49" i="5"/>
  <c r="U135" i="5"/>
  <c r="U133" i="5"/>
  <c r="U131" i="5"/>
  <c r="U139" i="5"/>
  <c r="U143" i="5"/>
  <c r="U147" i="5"/>
  <c r="S63" i="5"/>
  <c r="S55" i="5"/>
  <c r="S59" i="5"/>
  <c r="S51" i="5"/>
  <c r="K115" i="5"/>
  <c r="K111" i="5"/>
  <c r="K107" i="5"/>
  <c r="K105" i="5"/>
  <c r="K103" i="5"/>
  <c r="K119" i="5"/>
  <c r="AL49" i="5"/>
  <c r="AL63" i="5"/>
  <c r="AL55" i="5"/>
  <c r="AL51" i="5"/>
  <c r="AI83" i="5"/>
  <c r="AI91" i="5"/>
  <c r="AI79" i="5"/>
  <c r="AI75" i="5"/>
  <c r="AI87" i="5"/>
  <c r="U63" i="5"/>
  <c r="U59" i="5"/>
  <c r="U47" i="5"/>
  <c r="U55" i="5"/>
  <c r="U49" i="5"/>
  <c r="AD59" i="5"/>
  <c r="AD51" i="5"/>
  <c r="L100" i="5"/>
  <c r="K87" i="5"/>
  <c r="K79" i="5"/>
  <c r="K75" i="5"/>
  <c r="K91" i="5"/>
  <c r="K83" i="5"/>
  <c r="K77" i="5"/>
  <c r="AD49" i="5"/>
  <c r="AC91" i="5"/>
  <c r="AC83" i="5"/>
  <c r="AC79" i="5"/>
  <c r="AC87" i="5"/>
  <c r="AC75" i="5"/>
  <c r="U51" i="5"/>
  <c r="S119" i="5"/>
  <c r="S115" i="5"/>
  <c r="S111" i="5"/>
  <c r="S103" i="5"/>
  <c r="S107" i="5"/>
  <c r="S105" i="5"/>
  <c r="S135" i="5"/>
  <c r="S133" i="5"/>
  <c r="S131" i="5"/>
  <c r="S143" i="5"/>
  <c r="S139" i="5"/>
  <c r="AC147" i="5"/>
  <c r="AC135" i="5"/>
  <c r="AC133" i="5"/>
  <c r="AC131" i="5"/>
  <c r="AC139" i="5"/>
  <c r="AC143" i="5"/>
  <c r="N91" i="5"/>
  <c r="N87" i="5"/>
  <c r="N83" i="5"/>
  <c r="I73" i="5"/>
  <c r="N75" i="5"/>
  <c r="F77" i="5"/>
  <c r="AB107" i="5"/>
  <c r="AB105" i="5"/>
  <c r="AB103" i="5"/>
  <c r="AB115" i="5"/>
  <c r="AB111" i="5"/>
  <c r="AB119" i="5"/>
  <c r="V63" i="5"/>
  <c r="V55" i="5"/>
  <c r="V47" i="5"/>
  <c r="M100" i="5"/>
  <c r="N44" i="5"/>
  <c r="AD87" i="5"/>
  <c r="AD83" i="5"/>
  <c r="AD77" i="5"/>
  <c r="AD75" i="5"/>
  <c r="AD91" i="5"/>
  <c r="V51" i="5"/>
  <c r="V59" i="5"/>
  <c r="I91" i="5"/>
  <c r="Q63" i="5"/>
  <c r="AD63" i="5"/>
  <c r="N72" i="5"/>
  <c r="I77" i="5"/>
  <c r="E44" i="5"/>
  <c r="E51" i="5"/>
  <c r="E63" i="5"/>
  <c r="E47" i="5"/>
  <c r="B83" i="5"/>
  <c r="B79" i="5"/>
  <c r="B77" i="5"/>
  <c r="B75" i="5"/>
  <c r="B91" i="5"/>
  <c r="B87" i="5"/>
  <c r="B72" i="5"/>
  <c r="S47" i="5"/>
  <c r="I56" i="5"/>
  <c r="A84" i="5"/>
  <c r="F91" i="5"/>
  <c r="F87" i="5"/>
  <c r="F75" i="5"/>
  <c r="F72" i="5"/>
  <c r="T59" i="5"/>
  <c r="T47" i="5"/>
  <c r="T51" i="5"/>
  <c r="C83" i="5"/>
  <c r="C91" i="5"/>
  <c r="C79" i="5"/>
  <c r="C77" i="5"/>
  <c r="C87" i="5"/>
  <c r="C75" i="5"/>
  <c r="G69" i="5"/>
  <c r="O41" i="5"/>
  <c r="K63" i="5"/>
  <c r="K55" i="5"/>
  <c r="K47" i="5"/>
  <c r="K44" i="5"/>
  <c r="S91" i="5"/>
  <c r="S83" i="5"/>
  <c r="S87" i="5"/>
  <c r="S79" i="5"/>
  <c r="S77" i="5"/>
  <c r="S75" i="5"/>
  <c r="T55" i="5"/>
  <c r="N77" i="5"/>
  <c r="J69" i="5"/>
  <c r="B63" i="5"/>
  <c r="B59" i="5"/>
  <c r="B49" i="5"/>
  <c r="B51" i="5"/>
  <c r="L63" i="5"/>
  <c r="L55" i="5"/>
  <c r="L47" i="5"/>
  <c r="L44" i="5"/>
  <c r="L49" i="5"/>
  <c r="L59" i="5"/>
  <c r="AH63" i="5"/>
  <c r="AH55" i="5"/>
  <c r="AH59" i="5"/>
  <c r="AH49" i="5"/>
  <c r="A71" i="5"/>
  <c r="I43" i="5"/>
  <c r="C44" i="5"/>
  <c r="D111" i="5"/>
  <c r="D107" i="5"/>
  <c r="D105" i="5"/>
  <c r="D103" i="5"/>
  <c r="D119" i="5"/>
  <c r="D115" i="5"/>
  <c r="I53" i="5"/>
  <c r="A83" i="5"/>
  <c r="I55" i="5"/>
  <c r="B115" i="5"/>
  <c r="B111" i="5"/>
  <c r="B105" i="5"/>
  <c r="B107" i="5"/>
  <c r="AC77" i="5"/>
  <c r="AD79" i="5"/>
  <c r="F83" i="5"/>
  <c r="B119" i="5"/>
  <c r="AA79" i="5"/>
  <c r="AA77" i="5"/>
  <c r="AA75" i="5"/>
  <c r="AA87" i="5"/>
  <c r="AA91" i="5"/>
  <c r="AA83" i="5"/>
  <c r="AC63" i="5"/>
  <c r="AC55" i="5"/>
  <c r="AC59" i="5"/>
  <c r="AC51" i="5"/>
  <c r="AB91" i="5"/>
  <c r="AB87" i="5"/>
  <c r="AB77" i="5"/>
  <c r="AB79" i="5"/>
  <c r="AB75" i="5"/>
  <c r="AL59" i="5"/>
  <c r="A73" i="5"/>
  <c r="A79" i="5"/>
  <c r="I51" i="5"/>
  <c r="C143" i="5"/>
  <c r="C139" i="5"/>
  <c r="C135" i="5"/>
  <c r="C133" i="5"/>
  <c r="C147" i="5"/>
  <c r="C131" i="5"/>
  <c r="T87" i="5"/>
  <c r="T83" i="5"/>
  <c r="T75" i="5"/>
  <c r="T79" i="5"/>
  <c r="T77" i="5"/>
  <c r="N79" i="5"/>
  <c r="C59" i="5"/>
  <c r="C49" i="5"/>
  <c r="M59" i="5"/>
  <c r="M55" i="5"/>
  <c r="M49" i="5"/>
  <c r="M63" i="5"/>
  <c r="M51" i="5"/>
  <c r="S49" i="5"/>
  <c r="E111" i="5"/>
  <c r="E119" i="5"/>
  <c r="E107" i="5"/>
  <c r="E115" i="5"/>
  <c r="E103" i="5"/>
  <c r="B55" i="5"/>
  <c r="AI77" i="5"/>
  <c r="E55" i="5"/>
  <c r="K100" i="5"/>
  <c r="AC49" i="5"/>
  <c r="C24" i="5"/>
  <c r="K49" i="5"/>
  <c r="AI111" i="5"/>
  <c r="AI107" i="5"/>
  <c r="AI105" i="5"/>
  <c r="AI103" i="5"/>
  <c r="AI119" i="5"/>
  <c r="K41" i="5"/>
  <c r="D51" i="5"/>
  <c r="D59" i="5"/>
  <c r="D55" i="5"/>
  <c r="N51" i="5"/>
  <c r="N49" i="5"/>
  <c r="N63" i="5"/>
  <c r="T49" i="5"/>
  <c r="K51" i="5"/>
  <c r="AH51" i="5"/>
  <c r="F119" i="5"/>
  <c r="F105" i="5"/>
  <c r="F107" i="5"/>
  <c r="F103" i="5"/>
  <c r="F111" i="5"/>
  <c r="C55" i="5"/>
  <c r="AD55" i="5"/>
  <c r="E59" i="5"/>
  <c r="T63" i="5"/>
  <c r="N111" i="5"/>
  <c r="N100" i="5"/>
  <c r="N119" i="5"/>
  <c r="N103" i="5"/>
  <c r="N105" i="5"/>
  <c r="N107" i="5"/>
  <c r="D143" i="5"/>
  <c r="D135" i="5"/>
  <c r="D133" i="5"/>
  <c r="D131" i="5"/>
  <c r="D147" i="5"/>
  <c r="D139" i="5"/>
  <c r="D91" i="5"/>
  <c r="D77" i="5"/>
  <c r="D72" i="5"/>
  <c r="J87" i="5"/>
  <c r="J83" i="5"/>
  <c r="J72" i="5"/>
  <c r="J75" i="5"/>
  <c r="J79" i="5"/>
  <c r="U87" i="5"/>
  <c r="U79" i="5"/>
  <c r="U83" i="5"/>
  <c r="R107" i="5"/>
  <c r="R105" i="5"/>
  <c r="R103" i="5"/>
  <c r="R115" i="5"/>
  <c r="R119" i="5"/>
  <c r="K147" i="5"/>
  <c r="K143" i="5"/>
  <c r="K139" i="5"/>
  <c r="K131" i="5"/>
  <c r="K133" i="5"/>
  <c r="AL91" i="5"/>
  <c r="AL87" i="5"/>
  <c r="AL83" i="5"/>
  <c r="AL75" i="5"/>
  <c r="J77" i="5"/>
  <c r="AL77" i="5"/>
  <c r="Z111" i="5"/>
  <c r="Z119" i="5"/>
  <c r="Z115" i="5"/>
  <c r="Z107" i="5"/>
  <c r="Z105" i="5"/>
  <c r="Z103" i="5"/>
  <c r="F49" i="5"/>
  <c r="F63" i="5"/>
  <c r="F55" i="5"/>
  <c r="L83" i="5"/>
  <c r="L79" i="5"/>
  <c r="L77" i="5"/>
  <c r="L75" i="5"/>
  <c r="L91" i="5"/>
  <c r="L87" i="5"/>
  <c r="R51" i="5"/>
  <c r="I52" i="5"/>
  <c r="J119" i="5"/>
  <c r="J111" i="5"/>
  <c r="J100" i="5"/>
  <c r="J107" i="5"/>
  <c r="J105" i="5"/>
  <c r="J115" i="5"/>
  <c r="U115" i="5"/>
  <c r="U111" i="5"/>
  <c r="U107" i="5"/>
  <c r="U105" i="5"/>
  <c r="U119" i="5"/>
  <c r="Z55" i="5"/>
  <c r="A87" i="5"/>
  <c r="I59" i="5"/>
  <c r="AI63" i="5"/>
  <c r="C115" i="5"/>
  <c r="C107" i="5"/>
  <c r="C105" i="5"/>
  <c r="C111" i="5"/>
  <c r="U91" i="5"/>
  <c r="M83" i="5"/>
  <c r="M91" i="5"/>
  <c r="M79" i="5"/>
  <c r="M77" i="5"/>
  <c r="Z49" i="5"/>
  <c r="F51" i="5"/>
  <c r="AA55" i="5"/>
  <c r="AK107" i="5"/>
  <c r="AK105" i="5"/>
  <c r="AK103" i="5"/>
  <c r="AK119" i="5"/>
  <c r="AK115" i="5"/>
  <c r="AJ59" i="5"/>
  <c r="AJ63" i="5"/>
  <c r="D69" i="5"/>
  <c r="U77" i="5"/>
  <c r="D83" i="5"/>
  <c r="R49" i="5"/>
  <c r="R63" i="5"/>
  <c r="R55" i="5"/>
  <c r="AA49" i="5"/>
  <c r="AH83" i="5"/>
  <c r="AH79" i="5"/>
  <c r="AH77" i="5"/>
  <c r="AH75" i="5"/>
  <c r="AH91" i="5"/>
  <c r="AH87" i="5"/>
  <c r="D75" i="5"/>
  <c r="M111" i="5"/>
  <c r="M107" i="5"/>
  <c r="M105" i="5"/>
  <c r="M103" i="5"/>
  <c r="M119" i="5"/>
  <c r="AA107" i="5"/>
  <c r="AA105" i="5"/>
  <c r="AA103" i="5"/>
  <c r="AA119" i="5"/>
  <c r="AA115" i="5"/>
  <c r="V135" i="5"/>
  <c r="V133" i="5"/>
  <c r="V131" i="5"/>
  <c r="V143" i="5"/>
  <c r="V139" i="5"/>
  <c r="AB63" i="5"/>
  <c r="R91" i="5"/>
  <c r="R87" i="5"/>
  <c r="F139" i="5"/>
  <c r="F147" i="5"/>
  <c r="F143" i="5"/>
  <c r="F135" i="5"/>
  <c r="F133" i="5"/>
  <c r="F131" i="5"/>
  <c r="J47" i="5"/>
  <c r="V115" i="5"/>
  <c r="V107" i="5"/>
  <c r="V105" i="5"/>
  <c r="V103" i="5"/>
  <c r="V119" i="5"/>
  <c r="V111" i="5"/>
  <c r="AC119" i="5"/>
  <c r="AC115" i="5"/>
  <c r="AC111" i="5"/>
  <c r="AC103" i="5"/>
  <c r="B147" i="5"/>
  <c r="B139" i="5"/>
  <c r="B143" i="5"/>
  <c r="AK79" i="5"/>
  <c r="AK77" i="5"/>
  <c r="AK75" i="5"/>
  <c r="AK87" i="5"/>
  <c r="AJ83" i="5"/>
  <c r="J135" i="5"/>
  <c r="J133" i="5"/>
  <c r="J131" i="5"/>
  <c r="J143" i="5"/>
  <c r="J139" i="5"/>
  <c r="B131" i="5"/>
  <c r="M115" i="5"/>
  <c r="J147" i="5"/>
  <c r="V147" i="5"/>
  <c r="R77" i="5"/>
  <c r="R79" i="5"/>
  <c r="R83" i="5"/>
  <c r="AJ87" i="5"/>
  <c r="M143" i="5"/>
  <c r="M139" i="5"/>
  <c r="M135" i="5"/>
  <c r="M133" i="5"/>
  <c r="M131" i="5"/>
  <c r="AA111" i="5"/>
  <c r="AL107" i="5"/>
  <c r="AL105" i="5"/>
  <c r="AL103" i="5"/>
  <c r="AL115" i="5"/>
  <c r="AL119" i="5"/>
  <c r="V83" i="5"/>
  <c r="V79" i="5"/>
  <c r="V77" i="5"/>
  <c r="V75" i="5"/>
  <c r="A130" i="5"/>
  <c r="AJ79" i="5"/>
  <c r="AC105" i="5"/>
  <c r="AD131" i="5"/>
  <c r="AD133" i="5"/>
  <c r="T119" i="5"/>
  <c r="T111" i="5"/>
  <c r="AD119" i="5"/>
  <c r="AD111" i="5"/>
  <c r="T115" i="5"/>
  <c r="AB143" i="5"/>
  <c r="AB135" i="5"/>
  <c r="AB133" i="5"/>
  <c r="AB131" i="5"/>
  <c r="L115" i="5"/>
  <c r="L107" i="5"/>
  <c r="L105" i="5"/>
  <c r="L103" i="5"/>
  <c r="AD147" i="5"/>
  <c r="AD139" i="5"/>
  <c r="AH115" i="5"/>
  <c r="AH107" i="5"/>
  <c r="AH105" i="5"/>
  <c r="AH103" i="5"/>
  <c r="L147" i="5"/>
  <c r="L139" i="5"/>
  <c r="T147" i="5"/>
  <c r="T139" i="5"/>
  <c r="T131" i="5"/>
  <c r="T133" i="5"/>
  <c r="T135" i="5"/>
  <c r="N133" i="5"/>
  <c r="N135" i="5"/>
  <c r="AJ119" i="5"/>
  <c r="R131" i="5"/>
  <c r="R133" i="5"/>
  <c r="R135" i="5"/>
  <c r="Z147" i="5"/>
  <c r="E131" i="5"/>
  <c r="E133" i="5"/>
  <c r="E135" i="5"/>
  <c r="AA147" i="5"/>
  <c r="C321" i="4" l="1"/>
  <c r="Q76" i="5"/>
  <c r="Q104" i="5" s="1"/>
  <c r="R41" i="5"/>
  <c r="Q93" i="5"/>
  <c r="J97" i="5"/>
  <c r="I106" i="5"/>
  <c r="V41" i="5"/>
  <c r="V69" i="5" s="1"/>
  <c r="Q50" i="5"/>
  <c r="Q78" i="5" s="1"/>
  <c r="I98" i="5"/>
  <c r="I120" i="5"/>
  <c r="L69" i="5"/>
  <c r="T41" i="5"/>
  <c r="AB41" i="5" s="1"/>
  <c r="I101" i="5"/>
  <c r="Q57" i="5"/>
  <c r="I93" i="5"/>
  <c r="Q45" i="5"/>
  <c r="I130" i="5"/>
  <c r="I72" i="5"/>
  <c r="M69" i="5"/>
  <c r="I105" i="5"/>
  <c r="Q105" i="5"/>
  <c r="I113" i="5"/>
  <c r="I119" i="5"/>
  <c r="Q61" i="5"/>
  <c r="I103" i="5"/>
  <c r="W112" i="5"/>
  <c r="Q64" i="5"/>
  <c r="Q92" i="5" s="1"/>
  <c r="M72" i="5"/>
  <c r="I88" i="5"/>
  <c r="AC44" i="5"/>
  <c r="AK44" i="5"/>
  <c r="V44" i="5"/>
  <c r="AA44" i="5"/>
  <c r="AI44" i="5"/>
  <c r="T44" i="5"/>
  <c r="R128" i="5"/>
  <c r="I76" i="5"/>
  <c r="L72" i="5"/>
  <c r="O148" i="5"/>
  <c r="G80" i="5"/>
  <c r="N69" i="5"/>
  <c r="R44" i="5"/>
  <c r="R100" i="5"/>
  <c r="U41" i="5"/>
  <c r="Q47" i="5"/>
  <c r="Y65" i="5"/>
  <c r="I89" i="5"/>
  <c r="Q42" i="5"/>
  <c r="Q70" i="5" s="1"/>
  <c r="Q114" i="5"/>
  <c r="Y64" i="5"/>
  <c r="Y92" i="5" s="1"/>
  <c r="AE144" i="5"/>
  <c r="G45" i="5"/>
  <c r="AE140" i="5"/>
  <c r="AM112" i="5"/>
  <c r="AE136" i="5"/>
  <c r="AE132" i="5"/>
  <c r="W76" i="5"/>
  <c r="G64" i="5"/>
  <c r="O92" i="5"/>
  <c r="G136" i="5"/>
  <c r="G104" i="5"/>
  <c r="W140" i="5"/>
  <c r="AM92" i="5"/>
  <c r="O84" i="5"/>
  <c r="W88" i="5"/>
  <c r="W60" i="5"/>
  <c r="AM104" i="5"/>
  <c r="O144" i="5"/>
  <c r="W92" i="5"/>
  <c r="O64" i="5"/>
  <c r="AM120" i="5"/>
  <c r="AM106" i="5"/>
  <c r="W80" i="5"/>
  <c r="AE104" i="5"/>
  <c r="AE52" i="5"/>
  <c r="O60" i="5"/>
  <c r="W48" i="5"/>
  <c r="O88" i="5"/>
  <c r="AM108" i="5"/>
  <c r="G144" i="5"/>
  <c r="O108" i="5"/>
  <c r="O52" i="5"/>
  <c r="AE60" i="5"/>
  <c r="W144" i="5"/>
  <c r="O48" i="5"/>
  <c r="W108" i="5"/>
  <c r="AE148" i="5"/>
  <c r="W136" i="5"/>
  <c r="AE134" i="5"/>
  <c r="G134" i="5"/>
  <c r="AM50" i="5"/>
  <c r="AE48" i="5"/>
  <c r="O56" i="5"/>
  <c r="AE64" i="5"/>
  <c r="G48" i="5"/>
  <c r="AE50" i="5"/>
  <c r="O45" i="5"/>
  <c r="W56" i="5"/>
  <c r="G88" i="5"/>
  <c r="AM88" i="5"/>
  <c r="W78" i="5"/>
  <c r="O101" i="5"/>
  <c r="O69" i="5"/>
  <c r="W41" i="5"/>
  <c r="G84" i="5"/>
  <c r="AE106" i="5"/>
  <c r="Q88" i="5"/>
  <c r="Y60" i="5"/>
  <c r="Q72" i="5"/>
  <c r="Y44" i="5"/>
  <c r="AG44" i="5" s="1"/>
  <c r="AE84" i="5"/>
  <c r="W132" i="5"/>
  <c r="AM116" i="5"/>
  <c r="O136" i="5"/>
  <c r="AM76" i="5"/>
  <c r="O120" i="5"/>
  <c r="AE108" i="5"/>
  <c r="K69" i="5"/>
  <c r="S41" i="5"/>
  <c r="G108" i="5"/>
  <c r="AM48" i="5"/>
  <c r="G73" i="5"/>
  <c r="Q91" i="5"/>
  <c r="Y63" i="5"/>
  <c r="Z41" i="5"/>
  <c r="O112" i="5"/>
  <c r="O50" i="5"/>
  <c r="I80" i="5"/>
  <c r="Q52" i="5"/>
  <c r="W120" i="5"/>
  <c r="I83" i="5"/>
  <c r="Q55" i="5"/>
  <c r="G148" i="5"/>
  <c r="AM80" i="5"/>
  <c r="W50" i="5"/>
  <c r="Q118" i="5"/>
  <c r="W52" i="5"/>
  <c r="AE120" i="5"/>
  <c r="W116" i="5"/>
  <c r="O80" i="5"/>
  <c r="AM52" i="5"/>
  <c r="S44" i="5"/>
  <c r="AM56" i="5"/>
  <c r="G52" i="5"/>
  <c r="G92" i="5"/>
  <c r="AE78" i="5"/>
  <c r="O78" i="5"/>
  <c r="I84" i="5"/>
  <c r="Q56" i="5"/>
  <c r="W134" i="5"/>
  <c r="O134" i="5"/>
  <c r="I87" i="5"/>
  <c r="Q59" i="5"/>
  <c r="AM78" i="5"/>
  <c r="AE116" i="5"/>
  <c r="AM60" i="5"/>
  <c r="AM84" i="5"/>
  <c r="AE56" i="5"/>
  <c r="O116" i="5"/>
  <c r="W104" i="5"/>
  <c r="O76" i="5"/>
  <c r="Q110" i="5"/>
  <c r="G56" i="5"/>
  <c r="G112" i="5"/>
  <c r="Q53" i="5"/>
  <c r="I81" i="5"/>
  <c r="AM64" i="5"/>
  <c r="G50" i="5"/>
  <c r="AM70" i="5" s="1"/>
  <c r="G76" i="5"/>
  <c r="O104" i="5"/>
  <c r="AE76" i="5"/>
  <c r="O132" i="5"/>
  <c r="AE88" i="5"/>
  <c r="G140" i="5"/>
  <c r="W64" i="5"/>
  <c r="G106" i="5"/>
  <c r="W148" i="5"/>
  <c r="U44" i="5"/>
  <c r="AE80" i="5"/>
  <c r="G132" i="5"/>
  <c r="W84" i="5"/>
  <c r="O140" i="5"/>
  <c r="O106" i="5"/>
  <c r="AE112" i="5"/>
  <c r="W106" i="5"/>
  <c r="AG48" i="5"/>
  <c r="AG76" i="5" s="1"/>
  <c r="Y76" i="5"/>
  <c r="I79" i="5"/>
  <c r="Q51" i="5"/>
  <c r="G120" i="5"/>
  <c r="G116" i="5"/>
  <c r="I71" i="5"/>
  <c r="Q43" i="5"/>
  <c r="G60" i="5"/>
  <c r="G78" i="5"/>
  <c r="K72" i="5"/>
  <c r="Y77" i="5"/>
  <c r="AG49" i="5"/>
  <c r="AG77" i="5" s="1"/>
  <c r="AE92" i="5"/>
  <c r="R69" i="5" l="1"/>
  <c r="Y57" i="5"/>
  <c r="Y50" i="5"/>
  <c r="Q85" i="5"/>
  <c r="AB69" i="5"/>
  <c r="AJ41" i="5"/>
  <c r="I116" i="5"/>
  <c r="Q138" i="5"/>
  <c r="I112" i="5"/>
  <c r="C160" i="5"/>
  <c r="Q73" i="5"/>
  <c r="Y45" i="5"/>
  <c r="AD41" i="5"/>
  <c r="I99" i="5"/>
  <c r="I111" i="5"/>
  <c r="Q142" i="5"/>
  <c r="N97" i="5"/>
  <c r="Q120" i="5"/>
  <c r="M97" i="5"/>
  <c r="L97" i="5"/>
  <c r="C164" i="5"/>
  <c r="Y120" i="5"/>
  <c r="Y105" i="5"/>
  <c r="O97" i="5"/>
  <c r="Q98" i="5"/>
  <c r="I121" i="5"/>
  <c r="I109" i="5"/>
  <c r="I115" i="5"/>
  <c r="Q146" i="5"/>
  <c r="Q100" i="5"/>
  <c r="Y93" i="5"/>
  <c r="Q132" i="5"/>
  <c r="V97" i="5"/>
  <c r="T69" i="5"/>
  <c r="I100" i="5"/>
  <c r="C170" i="5"/>
  <c r="I107" i="5"/>
  <c r="C159" i="5"/>
  <c r="I104" i="5"/>
  <c r="Q133" i="5"/>
  <c r="R97" i="5"/>
  <c r="K97" i="5"/>
  <c r="I117" i="5"/>
  <c r="Y61" i="5"/>
  <c r="Q89" i="5"/>
  <c r="Y104" i="5"/>
  <c r="I108" i="5"/>
  <c r="Q119" i="5"/>
  <c r="Q116" i="5"/>
  <c r="Q106" i="5"/>
  <c r="Q121" i="5"/>
  <c r="R72" i="5"/>
  <c r="AD44" i="5"/>
  <c r="AL44" i="5"/>
  <c r="AB44" i="5"/>
  <c r="AJ44" i="5"/>
  <c r="Z44" i="5"/>
  <c r="AH44" i="5"/>
  <c r="Y42" i="5"/>
  <c r="AG42" i="5" s="1"/>
  <c r="AG70" i="5" s="1"/>
  <c r="O73" i="5"/>
  <c r="AG64" i="5"/>
  <c r="AG92" i="5" s="1"/>
  <c r="A120" i="5" s="1"/>
  <c r="AE137" i="5"/>
  <c r="AE61" i="5"/>
  <c r="AE145" i="5"/>
  <c r="AG65" i="5"/>
  <c r="Y47" i="5"/>
  <c r="AG47" i="5" s="1"/>
  <c r="Q75" i="5"/>
  <c r="O53" i="5"/>
  <c r="U69" i="5"/>
  <c r="AC41" i="5"/>
  <c r="AE141" i="5"/>
  <c r="W93" i="5"/>
  <c r="AM121" i="5"/>
  <c r="Y114" i="5"/>
  <c r="AE149" i="5"/>
  <c r="AE113" i="5"/>
  <c r="G65" i="5"/>
  <c r="O65" i="5"/>
  <c r="AE53" i="5"/>
  <c r="AM109" i="5"/>
  <c r="AE109" i="5"/>
  <c r="G109" i="5"/>
  <c r="AE121" i="5"/>
  <c r="AE117" i="5"/>
  <c r="W81" i="5"/>
  <c r="W85" i="5"/>
  <c r="W89" i="5"/>
  <c r="W57" i="5"/>
  <c r="O57" i="5"/>
  <c r="O61" i="5"/>
  <c r="AM113" i="5"/>
  <c r="G113" i="5"/>
  <c r="AM117" i="5"/>
  <c r="AE65" i="5"/>
  <c r="AE57" i="5"/>
  <c r="G121" i="5"/>
  <c r="G117" i="5"/>
  <c r="W61" i="5"/>
  <c r="W53" i="5"/>
  <c r="Q79" i="5"/>
  <c r="Y51" i="5"/>
  <c r="O145" i="5"/>
  <c r="O137" i="5"/>
  <c r="O149" i="5"/>
  <c r="O141" i="5"/>
  <c r="Y91" i="5"/>
  <c r="AG63" i="5"/>
  <c r="AG91" i="5" s="1"/>
  <c r="W69" i="5"/>
  <c r="AE41" i="5"/>
  <c r="AG60" i="5"/>
  <c r="AG88" i="5" s="1"/>
  <c r="Y88" i="5"/>
  <c r="O93" i="5"/>
  <c r="O81" i="5"/>
  <c r="O89" i="5"/>
  <c r="O85" i="5"/>
  <c r="W45" i="5"/>
  <c r="U72" i="5"/>
  <c r="V72" i="5"/>
  <c r="Y72" i="5"/>
  <c r="AG72" i="5"/>
  <c r="W117" i="5"/>
  <c r="W109" i="5"/>
  <c r="W113" i="5"/>
  <c r="E171" i="5" s="1"/>
  <c r="W121" i="5"/>
  <c r="Y85" i="5"/>
  <c r="AG57" i="5"/>
  <c r="Q80" i="5"/>
  <c r="Y52" i="5"/>
  <c r="AH41" i="5"/>
  <c r="Z69" i="5"/>
  <c r="O121" i="5"/>
  <c r="O113" i="5"/>
  <c r="O109" i="5"/>
  <c r="O117" i="5"/>
  <c r="Y56" i="5"/>
  <c r="Q84" i="5"/>
  <c r="AG105" i="5"/>
  <c r="A105" i="5"/>
  <c r="AG104" i="5"/>
  <c r="A104" i="5"/>
  <c r="G61" i="5"/>
  <c r="Q81" i="5"/>
  <c r="Y53" i="5"/>
  <c r="Q87" i="5"/>
  <c r="Y59" i="5"/>
  <c r="AM65" i="5"/>
  <c r="AM61" i="5"/>
  <c r="AM53" i="5"/>
  <c r="AM57" i="5"/>
  <c r="AM85" i="5"/>
  <c r="AM81" i="5"/>
  <c r="AM93" i="5"/>
  <c r="AM89" i="5"/>
  <c r="Y118" i="5"/>
  <c r="Y43" i="5"/>
  <c r="AG43" i="5" s="1"/>
  <c r="Q71" i="5"/>
  <c r="G53" i="5"/>
  <c r="Q83" i="5"/>
  <c r="Y55" i="5"/>
  <c r="W65" i="5"/>
  <c r="G149" i="5"/>
  <c r="G141" i="5"/>
  <c r="G145" i="5"/>
  <c r="G137" i="5"/>
  <c r="Y110" i="5"/>
  <c r="W145" i="5"/>
  <c r="W137" i="5"/>
  <c r="W149" i="5"/>
  <c r="W141" i="5"/>
  <c r="G85" i="5"/>
  <c r="G81" i="5"/>
  <c r="G93" i="5"/>
  <c r="G89" i="5"/>
  <c r="G57" i="5"/>
  <c r="T72" i="5"/>
  <c r="S72" i="5"/>
  <c r="AE89" i="5"/>
  <c r="F167" i="5" s="1"/>
  <c r="AE85" i="5"/>
  <c r="AE93" i="5"/>
  <c r="AE81" i="5"/>
  <c r="S69" i="5"/>
  <c r="AA41" i="5"/>
  <c r="Q113" i="5" l="1"/>
  <c r="AG61" i="5"/>
  <c r="AG50" i="5"/>
  <c r="AG78" i="5" s="1"/>
  <c r="Y78" i="5"/>
  <c r="Y106" i="5" s="1"/>
  <c r="Y134" i="5" s="1"/>
  <c r="G167" i="5"/>
  <c r="F164" i="5"/>
  <c r="Y138" i="5"/>
  <c r="D168" i="5"/>
  <c r="Z97" i="5"/>
  <c r="D171" i="5"/>
  <c r="F165" i="5"/>
  <c r="Y119" i="5"/>
  <c r="Q107" i="5"/>
  <c r="E169" i="5"/>
  <c r="F172" i="5"/>
  <c r="E172" i="5"/>
  <c r="D160" i="5"/>
  <c r="C165" i="5"/>
  <c r="Q101" i="5"/>
  <c r="E167" i="5"/>
  <c r="G164" i="5"/>
  <c r="D174" i="5"/>
  <c r="Q111" i="5"/>
  <c r="E168" i="5"/>
  <c r="Q109" i="5"/>
  <c r="AG89" i="5"/>
  <c r="AH69" i="5"/>
  <c r="F171" i="5"/>
  <c r="D165" i="5"/>
  <c r="D161" i="5"/>
  <c r="E173" i="5"/>
  <c r="G172" i="5"/>
  <c r="G177" i="5"/>
  <c r="Q103" i="5"/>
  <c r="Q147" i="5"/>
  <c r="Y121" i="5"/>
  <c r="Y133" i="5"/>
  <c r="D164" i="5"/>
  <c r="F174" i="5"/>
  <c r="D159" i="5"/>
  <c r="E163" i="5"/>
  <c r="F159" i="5"/>
  <c r="Y89" i="5"/>
  <c r="G165" i="5"/>
  <c r="F161" i="5"/>
  <c r="F160" i="5"/>
  <c r="D169" i="5"/>
  <c r="Y142" i="5"/>
  <c r="E174" i="5"/>
  <c r="D163" i="5"/>
  <c r="Q108" i="5"/>
  <c r="E175" i="5"/>
  <c r="D172" i="5"/>
  <c r="G173" i="5"/>
  <c r="Q149" i="5"/>
  <c r="Q128" i="5"/>
  <c r="Y148" i="5"/>
  <c r="E176" i="5"/>
  <c r="F163" i="5"/>
  <c r="AG85" i="5"/>
  <c r="G175" i="5"/>
  <c r="D173" i="5"/>
  <c r="G176" i="5"/>
  <c r="G161" i="5"/>
  <c r="Y146" i="5"/>
  <c r="G163" i="5"/>
  <c r="A133" i="5"/>
  <c r="E170" i="5"/>
  <c r="Y113" i="5"/>
  <c r="D175" i="5"/>
  <c r="E162" i="5"/>
  <c r="F166" i="5"/>
  <c r="D162" i="5"/>
  <c r="E177" i="5"/>
  <c r="F162" i="5"/>
  <c r="Q134" i="5"/>
  <c r="Y132" i="5"/>
  <c r="R125" i="5"/>
  <c r="V125" i="5"/>
  <c r="Q126" i="5"/>
  <c r="AD69" i="5"/>
  <c r="AL41" i="5"/>
  <c r="AJ69" i="5"/>
  <c r="E164" i="5"/>
  <c r="A132" i="5"/>
  <c r="Y116" i="5"/>
  <c r="E160" i="5"/>
  <c r="T97" i="5"/>
  <c r="G174" i="5"/>
  <c r="D170" i="5"/>
  <c r="E161" i="5"/>
  <c r="F177" i="5"/>
  <c r="S97" i="5"/>
  <c r="D176" i="5"/>
  <c r="F168" i="5"/>
  <c r="G170" i="5"/>
  <c r="G171" i="5"/>
  <c r="C161" i="5"/>
  <c r="W97" i="5"/>
  <c r="F175" i="5"/>
  <c r="G162" i="5"/>
  <c r="E166" i="5"/>
  <c r="G160" i="5"/>
  <c r="D177" i="5"/>
  <c r="Q117" i="5"/>
  <c r="AG45" i="5"/>
  <c r="Y73" i="5"/>
  <c r="Q141" i="5"/>
  <c r="AB97" i="5"/>
  <c r="Q99" i="5"/>
  <c r="F170" i="5"/>
  <c r="Y100" i="5"/>
  <c r="F169" i="5"/>
  <c r="AG93" i="5"/>
  <c r="A121" i="5" s="1"/>
  <c r="Q148" i="5"/>
  <c r="G169" i="5"/>
  <c r="G166" i="5"/>
  <c r="D167" i="5"/>
  <c r="E159" i="5"/>
  <c r="F176" i="5"/>
  <c r="G168" i="5"/>
  <c r="Q115" i="5"/>
  <c r="Q112" i="5"/>
  <c r="A148" i="5"/>
  <c r="E165" i="5"/>
  <c r="F173" i="5"/>
  <c r="D166" i="5"/>
  <c r="G159" i="5"/>
  <c r="U97" i="5"/>
  <c r="AG120" i="5"/>
  <c r="Q144" i="5"/>
  <c r="Y70" i="5"/>
  <c r="AM45" i="5"/>
  <c r="C163" i="5" s="1"/>
  <c r="AE45" i="5"/>
  <c r="AK41" i="5"/>
  <c r="AC69" i="5"/>
  <c r="Z72" i="5"/>
  <c r="Y75" i="5"/>
  <c r="AG75" i="5"/>
  <c r="AG114" i="5"/>
  <c r="A142" i="5"/>
  <c r="T128" i="5"/>
  <c r="T100" i="5"/>
  <c r="AG100" i="5"/>
  <c r="A100" i="5"/>
  <c r="Y87" i="5"/>
  <c r="AG59" i="5"/>
  <c r="AG87" i="5" s="1"/>
  <c r="V128" i="5"/>
  <c r="V100" i="5"/>
  <c r="AG98" i="5"/>
  <c r="A98" i="5"/>
  <c r="AB72" i="5"/>
  <c r="AC72" i="5"/>
  <c r="AA69" i="5"/>
  <c r="AI41" i="5"/>
  <c r="W73" i="5"/>
  <c r="AG110" i="5"/>
  <c r="A138" i="5"/>
  <c r="AG71" i="5"/>
  <c r="Y71" i="5"/>
  <c r="AG53" i="5"/>
  <c r="Y81" i="5"/>
  <c r="Y84" i="5"/>
  <c r="AG56" i="5"/>
  <c r="AG84" i="5" s="1"/>
  <c r="Y80" i="5"/>
  <c r="AG52" i="5"/>
  <c r="AG80" i="5" s="1"/>
  <c r="U128" i="5"/>
  <c r="U100" i="5"/>
  <c r="S128" i="5"/>
  <c r="S100" i="5"/>
  <c r="Y83" i="5"/>
  <c r="AG55" i="5"/>
  <c r="AG83" i="5" s="1"/>
  <c r="AG118" i="5"/>
  <c r="A146" i="5"/>
  <c r="AA72" i="5"/>
  <c r="AG116" i="5"/>
  <c r="A116" i="5"/>
  <c r="A119" i="5"/>
  <c r="AG119" i="5"/>
  <c r="AG51" i="5"/>
  <c r="AG79" i="5" s="1"/>
  <c r="Y79" i="5"/>
  <c r="AD72" i="5"/>
  <c r="AE69" i="5"/>
  <c r="AM41" i="5"/>
  <c r="A117" i="5" l="1"/>
  <c r="A145" i="5" s="1"/>
  <c r="AG113" i="5"/>
  <c r="AG106" i="5"/>
  <c r="A106" i="5"/>
  <c r="AG117" i="5"/>
  <c r="A113" i="5"/>
  <c r="A141" i="5" s="1"/>
  <c r="A126" i="5"/>
  <c r="I133" i="5"/>
  <c r="Q136" i="5"/>
  <c r="Y108" i="5"/>
  <c r="AC97" i="5"/>
  <c r="Y101" i="5"/>
  <c r="W125" i="5"/>
  <c r="AJ97" i="5"/>
  <c r="D97" i="5"/>
  <c r="Y149" i="5"/>
  <c r="Y147" i="5"/>
  <c r="AM69" i="5"/>
  <c r="A147" i="5"/>
  <c r="C166" i="5"/>
  <c r="AK69" i="5"/>
  <c r="Q140" i="5"/>
  <c r="AL69" i="5"/>
  <c r="I146" i="5"/>
  <c r="Y128" i="5"/>
  <c r="Y111" i="5"/>
  <c r="AG73" i="5"/>
  <c r="Y109" i="5"/>
  <c r="U125" i="5"/>
  <c r="Q127" i="5"/>
  <c r="AH97" i="5"/>
  <c r="AG81" i="5"/>
  <c r="Y115" i="5"/>
  <c r="Q145" i="5"/>
  <c r="S125" i="5"/>
  <c r="I132" i="5"/>
  <c r="Q131" i="5"/>
  <c r="I138" i="5"/>
  <c r="I148" i="5"/>
  <c r="A144" i="5"/>
  <c r="AI69" i="5"/>
  <c r="A149" i="5"/>
  <c r="Y144" i="5"/>
  <c r="Q139" i="5"/>
  <c r="B97" i="5"/>
  <c r="AA97" i="5"/>
  <c r="I142" i="5"/>
  <c r="Q143" i="5"/>
  <c r="Y141" i="5"/>
  <c r="Y99" i="5"/>
  <c r="Y98" i="5"/>
  <c r="AB125" i="5"/>
  <c r="A128" i="5"/>
  <c r="AE97" i="5"/>
  <c r="Y112" i="5"/>
  <c r="Y117" i="5"/>
  <c r="Q129" i="5"/>
  <c r="C162" i="5"/>
  <c r="AG121" i="5"/>
  <c r="AD97" i="5"/>
  <c r="Y107" i="5"/>
  <c r="Y103" i="5"/>
  <c r="T125" i="5"/>
  <c r="Q137" i="5"/>
  <c r="Q135" i="5"/>
  <c r="Z125" i="5"/>
  <c r="A103" i="5"/>
  <c r="AG103" i="5"/>
  <c r="AH72" i="5"/>
  <c r="AH100" i="5"/>
  <c r="Z128" i="5"/>
  <c r="Z100" i="5"/>
  <c r="W129" i="5"/>
  <c r="AG111" i="5"/>
  <c r="A111" i="5"/>
  <c r="AK100" i="5"/>
  <c r="AK72" i="5"/>
  <c r="AL100" i="5"/>
  <c r="AL72" i="5"/>
  <c r="AG108" i="5"/>
  <c r="A108" i="5"/>
  <c r="AE73" i="5"/>
  <c r="W101" i="5"/>
  <c r="AG99" i="5"/>
  <c r="A99" i="5"/>
  <c r="AD128" i="5"/>
  <c r="AD100" i="5"/>
  <c r="AI100" i="5"/>
  <c r="AI72" i="5"/>
  <c r="AC128" i="5"/>
  <c r="AC100" i="5"/>
  <c r="AA128" i="5"/>
  <c r="AA100" i="5"/>
  <c r="AJ100" i="5"/>
  <c r="AJ72" i="5"/>
  <c r="AG107" i="5"/>
  <c r="A107" i="5"/>
  <c r="AG112" i="5"/>
  <c r="A112" i="5"/>
  <c r="AG115" i="5"/>
  <c r="A115" i="5"/>
  <c r="AB128" i="5"/>
  <c r="AB100" i="5"/>
  <c r="C97" i="5" l="1"/>
  <c r="C125" i="5" s="1"/>
  <c r="G97" i="5"/>
  <c r="G125" i="5" s="1"/>
  <c r="AI97" i="5"/>
  <c r="AM97" i="5"/>
  <c r="A109" i="5"/>
  <c r="A134" i="5"/>
  <c r="AG109" i="5"/>
  <c r="C171" i="5"/>
  <c r="I141" i="5"/>
  <c r="AE125" i="5"/>
  <c r="C167" i="5"/>
  <c r="Y136" i="5"/>
  <c r="A136" i="5"/>
  <c r="A139" i="5"/>
  <c r="Y135" i="5"/>
  <c r="I128" i="5"/>
  <c r="Y127" i="5"/>
  <c r="Y139" i="5"/>
  <c r="I147" i="5"/>
  <c r="I149" i="5"/>
  <c r="C176" i="5"/>
  <c r="AD125" i="5"/>
  <c r="AA125" i="5"/>
  <c r="A140" i="5"/>
  <c r="E97" i="5"/>
  <c r="B125" i="5"/>
  <c r="Y143" i="5"/>
  <c r="Y129" i="5"/>
  <c r="Y126" i="5"/>
  <c r="AL97" i="5"/>
  <c r="F97" i="5"/>
  <c r="A143" i="5"/>
  <c r="Y145" i="5"/>
  <c r="I145" i="5"/>
  <c r="A127" i="5"/>
  <c r="AK97" i="5"/>
  <c r="Y131" i="5"/>
  <c r="Y140" i="5"/>
  <c r="Y137" i="5"/>
  <c r="A131" i="5"/>
  <c r="A135" i="5"/>
  <c r="I144" i="5"/>
  <c r="AG101" i="5"/>
  <c r="A101" i="5"/>
  <c r="D125" i="5"/>
  <c r="AC125" i="5"/>
  <c r="I126" i="5"/>
  <c r="AE129" i="5"/>
  <c r="B100" i="5"/>
  <c r="AM101" i="5"/>
  <c r="E100" i="5"/>
  <c r="AE101" i="5"/>
  <c r="D100" i="5"/>
  <c r="C100" i="5"/>
  <c r="AM73" i="5"/>
  <c r="F100" i="5"/>
  <c r="A137" i="5" l="1"/>
  <c r="I137" i="5" s="1"/>
  <c r="I134" i="5"/>
  <c r="L125" i="5"/>
  <c r="J125" i="5"/>
  <c r="C172" i="5"/>
  <c r="E125" i="5"/>
  <c r="I139" i="5"/>
  <c r="I135" i="5"/>
  <c r="C173" i="5"/>
  <c r="I143" i="5"/>
  <c r="K125" i="5"/>
  <c r="A129" i="5"/>
  <c r="C177" i="5"/>
  <c r="I127" i="5"/>
  <c r="I140" i="5"/>
  <c r="O125" i="5"/>
  <c r="I136" i="5"/>
  <c r="I131" i="5"/>
  <c r="F125" i="5"/>
  <c r="C168" i="5"/>
  <c r="J128" i="5"/>
  <c r="B128" i="5"/>
  <c r="G101" i="5"/>
  <c r="K128" i="5"/>
  <c r="C128" i="5"/>
  <c r="L128" i="5"/>
  <c r="D128" i="5"/>
  <c r="N128" i="5"/>
  <c r="F128" i="5"/>
  <c r="E128" i="5"/>
  <c r="M128" i="5"/>
  <c r="M125" i="5" l="1"/>
  <c r="I129" i="5"/>
  <c r="N125" i="5"/>
  <c r="C169" i="5"/>
  <c r="G129" i="5"/>
  <c r="O129" i="5"/>
  <c r="C174" i="5" l="1"/>
  <c r="C175" i="5"/>
</calcChain>
</file>

<file path=xl/sharedStrings.xml><?xml version="1.0" encoding="utf-8"?>
<sst xmlns="http://schemas.openxmlformats.org/spreadsheetml/2006/main" count="605" uniqueCount="120">
  <si>
    <t>SiD</t>
  </si>
  <si>
    <t>IBMWP</t>
  </si>
  <si>
    <t>IBMR</t>
  </si>
  <si>
    <t>IVAM</t>
  </si>
  <si>
    <t>IPS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</si>
  <si>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</si>
  <si>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</si>
  <si>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</si>
  <si>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</si>
  <si>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</si>
  <si>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</si>
  <si>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</si>
  <si>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</si>
  <si>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</si>
  <si>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</si>
  <si>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</si>
  <si>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</si>
  <si>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</si>
  <si>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</si>
  <si>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</si>
  <si>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</si>
  <si>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</si>
  <si>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</si>
  <si>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</si>
  <si>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&lt;0,1 LOW RISK</t>
  </si>
  <si>
    <t>0,1&lt;RQ&lt;1 MEDIUM RISK</t>
  </si>
  <si>
    <t>RQ&gt;1 HIGH RISK</t>
  </si>
  <si>
    <t>mg/l</t>
  </si>
  <si>
    <t>-</t>
  </si>
  <si>
    <t>n_ind</t>
  </si>
  <si>
    <t>n_ind totales</t>
  </si>
  <si>
    <t>pi</t>
  </si>
  <si>
    <t>pi^2</t>
  </si>
  <si>
    <t>Dsi</t>
  </si>
  <si>
    <t>LOG2pi</t>
  </si>
  <si>
    <t>pi*LOG2pi</t>
  </si>
  <si>
    <t>H'</t>
  </si>
  <si>
    <t>n_taxones total</t>
  </si>
  <si>
    <t>Acariforme</t>
  </si>
  <si>
    <t>Collembola</t>
  </si>
  <si>
    <t>Procambarus clarkii</t>
  </si>
  <si>
    <t>Cladocera</t>
  </si>
  <si>
    <t>Ceratopogonidae</t>
  </si>
  <si>
    <t>Chironomidae</t>
  </si>
  <si>
    <t>Baetidae</t>
  </si>
  <si>
    <t>Physidae</t>
  </si>
  <si>
    <t>Nematoda</t>
  </si>
  <si>
    <t>Oligochaeta</t>
  </si>
  <si>
    <t>na</t>
  </si>
  <si>
    <t>Elmidae</t>
  </si>
  <si>
    <t>Atyidae</t>
  </si>
  <si>
    <t>Gammaridae</t>
  </si>
  <si>
    <t>Simuliidae</t>
  </si>
  <si>
    <t>Caenidae</t>
  </si>
  <si>
    <t>Ephemerellidae</t>
  </si>
  <si>
    <t>Heptageniidae</t>
  </si>
  <si>
    <t>Hydrobiidae</t>
  </si>
  <si>
    <t>Sphaeriidae</t>
  </si>
  <si>
    <t>Calopterygidae</t>
  </si>
  <si>
    <t>Gomphidae</t>
  </si>
  <si>
    <t>Hydropsychidae</t>
  </si>
  <si>
    <t>Rhyacophilidae</t>
  </si>
  <si>
    <t>Dytiscidae</t>
  </si>
  <si>
    <t>Haliplidae</t>
  </si>
  <si>
    <t>Asellidae</t>
  </si>
  <si>
    <t>Ostracoda</t>
  </si>
  <si>
    <t>Lymnaeidae</t>
  </si>
  <si>
    <t>Aeshnidae</t>
  </si>
  <si>
    <t>Leuctridae</t>
  </si>
  <si>
    <t>Nemouridae</t>
  </si>
  <si>
    <t>Glossosomatidae</t>
  </si>
  <si>
    <t>Limnephilidae</t>
  </si>
  <si>
    <t>Philopotamidae</t>
  </si>
  <si>
    <t>Polycentropodidae</t>
  </si>
  <si>
    <t>Ephydridae</t>
  </si>
  <si>
    <t>Psychodidae</t>
  </si>
  <si>
    <t>Erpobdellidae</t>
  </si>
  <si>
    <t>Empididae</t>
  </si>
  <si>
    <t>Gerridae</t>
  </si>
  <si>
    <t>Hydrophilidae</t>
  </si>
  <si>
    <t>Limoniidae</t>
  </si>
  <si>
    <t>Tipulidae</t>
  </si>
  <si>
    <t>Corixidae</t>
  </si>
  <si>
    <t>Planorbidae</t>
  </si>
  <si>
    <t>Helophoridae</t>
  </si>
  <si>
    <t>Hydraenidae</t>
  </si>
  <si>
    <t>Athericidae</t>
  </si>
  <si>
    <t>Leptophlebiidae</t>
  </si>
  <si>
    <t>Ancylidae</t>
  </si>
  <si>
    <t>Cordulegastridae</t>
  </si>
  <si>
    <t>Psychomyiidae</t>
  </si>
  <si>
    <t>Sericostomatidae</t>
  </si>
  <si>
    <t>Oligoneuriidae</t>
  </si>
  <si>
    <t>Siphlonuridae</t>
  </si>
  <si>
    <t>Perlodidae</t>
  </si>
  <si>
    <t>Stratiomyidae</t>
  </si>
  <si>
    <t>Tabanidae</t>
  </si>
  <si>
    <t>Corduliidae</t>
  </si>
  <si>
    <t>Platycnemididae</t>
  </si>
  <si>
    <t>Hydroptilidae</t>
  </si>
  <si>
    <t>Pacifastacus leniusculus</t>
  </si>
  <si>
    <t>Notonectidae</t>
  </si>
  <si>
    <t>Pyralidae</t>
  </si>
  <si>
    <t>Coenagrionidae</t>
  </si>
  <si>
    <t>Libellulidae</t>
  </si>
  <si>
    <t>Capniidae</t>
  </si>
  <si>
    <t>pg/L</t>
  </si>
  <si>
    <t>BMF (-)</t>
  </si>
  <si>
    <t>&lt;MDL</t>
  </si>
  <si>
    <t>BCFfish (L/kg w.w.)</t>
  </si>
  <si>
    <t>EC50 Algae (mg/L)</t>
  </si>
  <si>
    <t>EC50 Daphnia (mg/L)</t>
  </si>
  <si>
    <t>EC50 Fish (mg/L)</t>
  </si>
  <si>
    <t>EC50 Americamys bahia (mg/L)</t>
  </si>
  <si>
    <t>EC50 Chironomus riparius (mg/L)</t>
  </si>
  <si>
    <t>EC50 Chironomus dilutus (mg/L)</t>
  </si>
  <si>
    <t>Koc (L/kg)</t>
  </si>
  <si>
    <t>Henry´s law constant (atm m3/mol)</t>
  </si>
  <si>
    <t>Henry´s law constant (Pa m3/mol)</t>
  </si>
  <si>
    <t>Table R.16-9 (ECHA 2016);  log Kow&lt;4.5 xtto todos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</si>
</sst>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E+00"/>
    <numFmt numFmtId="166" formatCode="0.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8"/>
      <color rgb="FF000000"/>
      <name val="Arial-ItalicMT"/>
    </font>
    <font>
      <sz val="11"/>
      <color theme="4"/>
      <name val="Calibri"/>
      <family val="2"/>
      <scheme val="minor"/>
    </font>
    <font>
      <b/>
      <sz val="11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4" borderId="0" xfId="0" applyFill="1"/>
    <xf numFmtId="0" fontId="0" fillId="2" borderId="0" xfId="0" applyFill="1"/>
    <xf numFmtId="0" fontId="0" fillId="3" borderId="0" xfId="0" applyFill="1"/>
    <xf numFmtId="0" fontId="3" fillId="4" borderId="0" xfId="0" applyFont="1" applyFill="1"/>
    <xf numFmtId="0" fontId="3" fillId="0" borderId="0" xfId="0" applyFont="1"/>
    <xf numFmtId="0" fontId="3" fillId="5" borderId="0" xfId="0" applyFont="1" applyFill="1"/>
    <xf numFmtId="0" fontId="3" fillId="6" borderId="0" xfId="0" applyFont="1" applyFill="1"/>
    <xf numFmtId="0" fontId="3" fillId="7" borderId="0" xfId="0" applyFont="1" applyFill="1"/>
    <xf numFmtId="0" fontId="3" fillId="8" borderId="0" xfId="0" applyFont="1" applyFill="1"/>
    <xf numFmtId="0" fontId="3" fillId="9" borderId="0" xfId="0" applyFont="1" applyFill="1"/>
    <xf numFmtId="0" fontId="3" fillId="10" borderId="0" xfId="0" applyFont="1" applyFill="1"/>
    <xf numFmtId="14" fontId="0" fillId="0" borderId="0" xfId="0" applyNumberForma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3" fillId="11" borderId="0" xfId="0" applyFont="1" applyFill="1"/>
    <xf numFmtId="0" fontId="0" fillId="0" borderId="0" xfId="0" applyBorder="1"/>
    <xf numFmtId="0" fontId="4" fillId="0" borderId="0" xfId="0" applyFont="1"/>
    <xf numFmtId="0" fontId="0" fillId="5" borderId="0" xfId="0" applyFont="1" applyFill="1"/>
    <xf numFmtId="0" fontId="0" fillId="0" borderId="0" xfId="0" applyFont="1"/>
    <xf numFmtId="0" fontId="2" fillId="4" borderId="0" xfId="0" applyFont="1" applyFill="1"/>
    <xf numFmtId="166" fontId="0" fillId="0" borderId="0" xfId="0" applyNumberFormat="1"/>
    <xf numFmtId="0" fontId="0" fillId="0" borderId="0" xfId="0" applyFill="1"/>
    <xf numFmtId="166" fontId="0" fillId="0" borderId="0" xfId="0" applyNumberFormat="1" applyFill="1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11" fontId="5" fillId="0" borderId="0" xfId="0" applyNumberFormat="1" applyFont="1" applyBorder="1"/>
    <xf numFmtId="11" fontId="0" fillId="0" borderId="5" xfId="0" applyNumberFormat="1" applyBorder="1"/>
    <xf numFmtId="165" fontId="1" fillId="0" borderId="0" xfId="0" applyNumberFormat="1" applyFon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11" fontId="0" fillId="0" borderId="0" xfId="0" applyNumberFormat="1" applyBorder="1"/>
    <xf numFmtId="0" fontId="0" fillId="0" borderId="5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1" fontId="0" fillId="4" borderId="5" xfId="0" applyNumberForma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1" fontId="0" fillId="4" borderId="8" xfId="0" applyNumberFormat="1" applyFill="1" applyBorder="1"/>
    <xf numFmtId="165" fontId="0" fillId="0" borderId="0" xfId="0" applyNumberFormat="1" applyBorder="1"/>
    <xf numFmtId="165" fontId="0" fillId="0" borderId="5" xfId="0" applyNumberFormat="1" applyBorder="1"/>
    <xf numFmtId="165" fontId="0" fillId="4" borderId="5" xfId="0" applyNumberFormat="1" applyFill="1" applyBorder="1"/>
    <xf numFmtId="165" fontId="0" fillId="2" borderId="5" xfId="0" applyNumberFormat="1" applyFill="1" applyBorder="1"/>
    <xf numFmtId="0" fontId="0" fillId="2" borderId="5" xfId="0" applyFill="1" applyBorder="1"/>
    <xf numFmtId="0" fontId="0" fillId="2" borderId="8" xfId="0" applyFill="1" applyBorder="1"/>
    <xf numFmtId="0" fontId="0" fillId="3" borderId="8" xfId="0" applyFill="1" applyBorder="1"/>
    <xf numFmtId="0" fontId="0" fillId="4" borderId="5" xfId="0" applyFill="1" applyBorder="1"/>
    <xf numFmtId="164" fontId="0" fillId="2" borderId="5" xfId="0" applyNumberFormat="1" applyFill="1" applyBorder="1"/>
    <xf numFmtId="164" fontId="0" fillId="3" borderId="8" xfId="0" applyNumberFormat="1" applyFill="1" applyBorder="1"/>
    <xf numFmtId="0" fontId="0" fillId="0" borderId="0" xfId="0" applyNumberFormat="1" applyBorder="1"/>
    <xf numFmtId="0" fontId="0" fillId="0" borderId="0" xfId="0" applyFill="1" applyBorder="1"/>
    <xf numFmtId="0" fontId="0" fillId="3" borderId="5" xfId="0" applyFill="1" applyBorder="1"/>
    <xf numFmtId="0" fontId="1" fillId="0" borderId="1" xfId="0" applyFont="1" applyBorder="1"/>
    <xf numFmtId="0" fontId="6" fillId="0" borderId="0" xfId="0" applyFont="1" applyBorder="1"/>
    <xf numFmtId="2" fontId="1" fillId="4" borderId="0" xfId="0" applyNumberFormat="1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0" fontId="6" fillId="0" borderId="7" xfId="0" applyFont="1" applyBorder="1"/>
    <xf numFmtId="2" fontId="1" fillId="4" borderId="7" xfId="0" applyNumberFormat="1" applyFont="1" applyFill="1" applyBorder="1"/>
    <xf numFmtId="2" fontId="1" fillId="2" borderId="7" xfId="0" applyNumberFormat="1" applyFont="1" applyFill="1" applyBorder="1"/>
    <xf numFmtId="0" fontId="1" fillId="0" borderId="1" xfId="0" applyFont="1" applyBorder="1" applyAlignment="1">
      <alignment vertical="center" wrapText="1"/>
    </xf>
    <xf numFmtId="2" fontId="0" fillId="0" borderId="0" xfId="0" applyNumberFormat="1"/>
    <xf numFmtId="0" fontId="0" fillId="0" borderId="9" xfId="0" applyBorder="1"/>
    <xf numFmtId="2" fontId="0" fillId="0" borderId="10" xfId="0" applyNumberFormat="1" applyBorder="1"/>
    <xf numFmtId="166" fontId="0" fillId="0" borderId="1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5946/AppData/Local/Microsoft/Windows/INetCache/Content.Outlook/T4G83XVX/TUs%20site%20LO%20HE%20ENCONTRADO%20ME%20MUERO%20AAAAAA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TUs SITE"/>
      <sheetName val="SPSS"/>
      <sheetName val="Correlaciones"/>
    </sheetNames>
    <sheetDataSet>
      <sheetData sheetId="0">
        <row r="1">
          <cell r="R1" t="str">
            <v>Thiametoxam</v>
          </cell>
          <cell r="S1" t="str">
            <v>Imidacloprid</v>
          </cell>
          <cell r="T1" t="str">
            <v>Clothianidin</v>
          </cell>
          <cell r="U1" t="str">
            <v>Acetamiprid</v>
          </cell>
          <cell r="V1" t="str">
            <v>Thiacloprid</v>
          </cell>
          <cell r="W1" t="str">
            <v>∑NNIs</v>
          </cell>
        </row>
        <row r="58">
          <cell r="F58" t="str">
            <v>S1</v>
          </cell>
        </row>
        <row r="59">
          <cell r="F59" t="str">
            <v>S2</v>
          </cell>
        </row>
        <row r="60">
          <cell r="F60" t="str">
            <v>S3</v>
          </cell>
        </row>
        <row r="61">
          <cell r="F61" t="str">
            <v>S4</v>
          </cell>
        </row>
        <row r="62">
          <cell r="F62" t="str">
            <v>S5</v>
          </cell>
        </row>
        <row r="63">
          <cell r="F63" t="str">
            <v>S6</v>
          </cell>
        </row>
        <row r="64">
          <cell r="F64" t="str">
            <v>S7</v>
          </cell>
        </row>
        <row r="65">
          <cell r="F65" t="str">
            <v>S8</v>
          </cell>
        </row>
        <row r="66">
          <cell r="F66" t="str">
            <v>S9</v>
          </cell>
        </row>
        <row r="67">
          <cell r="F67" t="str">
            <v>S10</v>
          </cell>
        </row>
        <row r="68">
          <cell r="F68" t="str">
            <v>S11</v>
          </cell>
        </row>
        <row r="69">
          <cell r="F69" t="str">
            <v>S12</v>
          </cell>
        </row>
        <row r="70">
          <cell r="F70" t="str">
            <v>S13</v>
          </cell>
        </row>
        <row r="71">
          <cell r="F71" t="str">
            <v>S14</v>
          </cell>
        </row>
        <row r="72">
          <cell r="F72" t="str">
            <v>S15</v>
          </cell>
        </row>
        <row r="73">
          <cell r="F73" t="str">
            <v>S16</v>
          </cell>
        </row>
        <row r="74">
          <cell r="F74" t="str">
            <v>S17</v>
          </cell>
        </row>
        <row r="75">
          <cell r="F75" t="str">
            <v>S18</v>
          </cell>
        </row>
        <row r="76">
          <cell r="F76" t="str">
            <v>S19</v>
          </cell>
        </row>
        <row r="146">
          <cell r="W146" t="str">
            <v>EPI suite (Regresion-based method)</v>
          </cell>
        </row>
        <row r="165">
          <cell r="R165" t="str">
            <v>Thiametoxam</v>
          </cell>
          <cell r="S165" t="str">
            <v>Imidacloprid</v>
          </cell>
          <cell r="T165" t="str">
            <v>Clothianidin</v>
          </cell>
          <cell r="U165" t="str">
            <v>Acetamiprid</v>
          </cell>
          <cell r="V165" t="str">
            <v>Thiacloprid</v>
          </cell>
          <cell r="W165" t="str">
            <v>∑NNIs</v>
          </cell>
        </row>
        <row r="166">
          <cell r="Q166" t="str">
            <v>PECfw (mg/L)</v>
          </cell>
        </row>
        <row r="167">
          <cell r="Q167" t="str">
            <v>PNECfw (mg/L)</v>
          </cell>
        </row>
        <row r="168">
          <cell r="Q168" t="str">
            <v>RCRfw</v>
          </cell>
        </row>
        <row r="169">
          <cell r="Q169" t="str">
            <v>RCRmix(PEC/PNEC)</v>
          </cell>
        </row>
        <row r="171">
          <cell r="Q171" t="str">
            <v>TU (algae)</v>
          </cell>
        </row>
        <row r="172">
          <cell r="Q172" t="str">
            <v>STU (algae)</v>
          </cell>
        </row>
        <row r="173">
          <cell r="Q173" t="str">
            <v>TU (daphnia)</v>
          </cell>
        </row>
        <row r="174">
          <cell r="Q174" t="str">
            <v>STU (daphnia)</v>
          </cell>
        </row>
        <row r="175">
          <cell r="Q175" t="str">
            <v>TU (fish)</v>
          </cell>
        </row>
        <row r="176">
          <cell r="Q176" t="str">
            <v>STU (fish)</v>
          </cell>
        </row>
        <row r="177">
          <cell r="Q177" t="str">
            <v>RCRmix(STUa-d-f)</v>
          </cell>
        </row>
        <row r="179">
          <cell r="Q179" t="str">
            <v>TU (americamys)</v>
          </cell>
        </row>
        <row r="180">
          <cell r="Q180" t="str">
            <v>STU (americamys)</v>
          </cell>
        </row>
        <row r="181">
          <cell r="Q181" t="str">
            <v>RCRmix (STUa-a-f)</v>
          </cell>
        </row>
        <row r="183">
          <cell r="Q183" t="str">
            <v>TU (chironomus riparius)</v>
          </cell>
        </row>
        <row r="184">
          <cell r="Q184" t="str">
            <v>STU (chironomus riparius)</v>
          </cell>
        </row>
        <row r="185">
          <cell r="Q185" t="str">
            <v>RCRmix (STUa-criparius-f)</v>
          </cell>
        </row>
        <row r="187">
          <cell r="Q187" t="str">
            <v>TU (chironomus dilutus)</v>
          </cell>
        </row>
        <row r="188">
          <cell r="Q188" t="str">
            <v>STU (chironomus dilutus)</v>
          </cell>
        </row>
        <row r="189">
          <cell r="Q189" t="str">
            <v>RCRmix (STUa-cdilutus-f)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1"/>
  <sheetViews>
    <sheetView topLeftCell="A248" zoomScale="90" zoomScaleNormal="90" workbookViewId="0">
      <selection activeCell="P292" sqref="P292"/>
    </sheetView>
  </sheetViews>
  <sheetFormatPr baseColWidth="10" defaultRowHeight="15"/>
  <cols>
    <col min="1" max="1" width="10.140625" customWidth="1"/>
    <col min="2" max="2" width="8.85546875" customWidth="1"/>
    <col min="3" max="3" width="6.28515625" customWidth="1"/>
    <col min="4" max="4" width="5.7109375" customWidth="1"/>
    <col min="5" max="5" width="7" customWidth="1"/>
    <col min="6" max="7" width="7.140625" customWidth="1"/>
    <col min="8" max="8" width="11" customWidth="1"/>
    <col min="9" max="10" width="7.140625" customWidth="1"/>
    <col min="11" max="11" width="13.7109375" customWidth="1"/>
    <col min="12" max="12" width="5.28515625" customWidth="1"/>
    <col min="13" max="14" width="9.28515625" customWidth="1"/>
    <col min="21" max="21" width="5.28515625" customWidth="1"/>
    <col min="22" max="22" width="18.85546875" customWidth="1"/>
    <col min="23" max="23" width="18.5703125" customWidth="1"/>
    <col min="24" max="24" width="22.28515625" customWidth="1"/>
    <col min="25" max="25" width="16.140625" customWidth="1"/>
    <col min="26" max="26" width="17.7109375" customWidth="1"/>
    <col min="27" max="27" width="19.7109375" customWidth="1"/>
    <col min="28" max="29" width="15.42578125" bestFit="1" customWidth="1"/>
    <col min="30" max="30" width="16.7109375" customWidth="1"/>
    <col min="31" max="32" width="15.42578125" bestFit="1" customWidth="1"/>
    <col min="33" max="33" width="11.85546875" customWidth="1"/>
  </cols>
  <sheetData>
    <row r="1" spans="1:16">
      <c r="A1" s="5" t="s">
        <v>5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7" t="s">
        <v>0</v>
      </c>
      <c r="I1" s="6" t="s">
        <v>34</v>
      </c>
      <c r="J1" s="6" t="s">
        <v>35</v>
      </c>
      <c r="K1" s="8" t="s">
        <v>36</v>
      </c>
      <c r="L1" s="6" t="s">
        <v>37</v>
      </c>
      <c r="M1" s="9" t="s">
        <v>1</v>
      </c>
      <c r="N1" s="10" t="s">
        <v>2</v>
      </c>
      <c r="O1" s="11" t="s">
        <v>3</v>
      </c>
      <c r="P1" s="12" t="s">
        <v>4</v>
      </c>
    </row>
    <row r="2" spans="1:16">
      <c r="A2" s="13"/>
      <c r="B2" s="21" t="s">
        <v>38</v>
      </c>
      <c r="C2">
        <v>8</v>
      </c>
      <c r="D2">
        <f>SUM(C2:C31)</f>
        <v>672</v>
      </c>
      <c r="E2">
        <f t="shared" ref="E2:E31" si="0">C2/D$2</f>
        <v>1.1904761904761904E-2</v>
      </c>
      <c r="F2">
        <f>E2^2</f>
        <v>1.4172335600907027E-4</v>
      </c>
      <c r="G2">
        <f>SUM(F2:F31)</f>
        <v>0.10921556122448978</v>
      </c>
      <c r="H2" s="22">
        <f>1-G2</f>
        <v>0.89078443877551017</v>
      </c>
      <c r="I2">
        <f>LOG(E2,2)</f>
        <v>-6.3923174227787598</v>
      </c>
      <c r="J2">
        <f>E2*I2</f>
        <v>-7.6099016937842379E-2</v>
      </c>
      <c r="K2" s="15">
        <f>SUM(J2:J31)</f>
        <v>-3.6596203899068493</v>
      </c>
      <c r="L2">
        <v>30</v>
      </c>
      <c r="M2" s="16">
        <v>135</v>
      </c>
      <c r="N2" s="17">
        <v>13.46</v>
      </c>
      <c r="O2" s="18">
        <v>5.76</v>
      </c>
      <c r="P2" s="12">
        <v>16</v>
      </c>
    </row>
    <row r="3" spans="1:16">
      <c r="B3" s="21" t="s">
        <v>62</v>
      </c>
      <c r="C3">
        <v>2</v>
      </c>
      <c r="E3">
        <f t="shared" si="0"/>
        <v>2.976190476190476E-3</v>
      </c>
      <c r="F3">
        <f>E3^2</f>
        <v>8.857709750566892E-6</v>
      </c>
      <c r="I3">
        <f t="shared" ref="I3:I31" si="1">LOG(E3,2)</f>
        <v>-8.3923174227787598</v>
      </c>
      <c r="J3">
        <f>E3*I3</f>
        <v>-2.4977135186841547E-2</v>
      </c>
      <c r="K3" s="19">
        <f>-K2</f>
        <v>3.6596203899068493</v>
      </c>
    </row>
    <row r="4" spans="1:16">
      <c r="B4" s="21" t="s">
        <v>49</v>
      </c>
      <c r="C4">
        <v>19</v>
      </c>
      <c r="E4">
        <f t="shared" si="0"/>
        <v>2.8273809523809524E-2</v>
      </c>
      <c r="F4">
        <f t="shared" ref="F4:F31" si="2">E4^2</f>
        <v>7.9940830498866219E-4</v>
      </c>
      <c r="I4">
        <f t="shared" si="1"/>
        <v>-5.1443899093351755</v>
      </c>
      <c r="J4">
        <f t="shared" ref="J4:J31" si="3">E4*I4</f>
        <v>-0.14545150041275051</v>
      </c>
    </row>
    <row r="5" spans="1:16">
      <c r="B5" s="21" t="s">
        <v>50</v>
      </c>
      <c r="C5">
        <v>18</v>
      </c>
      <c r="E5">
        <f t="shared" si="0"/>
        <v>2.6785714285714284E-2</v>
      </c>
      <c r="F5">
        <f t="shared" si="2"/>
        <v>7.174744897959183E-4</v>
      </c>
      <c r="I5">
        <f t="shared" si="1"/>
        <v>-5.2223924213364485</v>
      </c>
      <c r="J5">
        <f t="shared" si="3"/>
        <v>-0.13988551128579771</v>
      </c>
    </row>
    <row r="6" spans="1:16">
      <c r="B6" s="21" t="s">
        <v>40</v>
      </c>
      <c r="C6">
        <v>2</v>
      </c>
      <c r="E6">
        <f t="shared" si="0"/>
        <v>2.976190476190476E-3</v>
      </c>
      <c r="F6">
        <f t="shared" si="2"/>
        <v>8.857709750566892E-6</v>
      </c>
      <c r="I6">
        <f t="shared" si="1"/>
        <v>-8.3923174227787598</v>
      </c>
      <c r="J6">
        <f t="shared" si="3"/>
        <v>-2.4977135186841547E-2</v>
      </c>
    </row>
    <row r="7" spans="1:16">
      <c r="B7" s="21" t="s">
        <v>41</v>
      </c>
      <c r="C7">
        <v>2</v>
      </c>
      <c r="E7">
        <f t="shared" si="0"/>
        <v>2.976190476190476E-3</v>
      </c>
      <c r="F7">
        <f t="shared" si="2"/>
        <v>8.857709750566892E-6</v>
      </c>
      <c r="I7">
        <f t="shared" si="1"/>
        <v>-8.3923174227787598</v>
      </c>
      <c r="J7">
        <f t="shared" si="3"/>
        <v>-2.4977135186841547E-2</v>
      </c>
    </row>
    <row r="8" spans="1:16">
      <c r="B8" s="21" t="s">
        <v>51</v>
      </c>
      <c r="C8">
        <v>98</v>
      </c>
      <c r="E8">
        <f t="shared" si="0"/>
        <v>0.14583333333333334</v>
      </c>
      <c r="F8">
        <f t="shared" si="2"/>
        <v>2.1267361111111115E-2</v>
      </c>
      <c r="I8">
        <f t="shared" si="1"/>
        <v>-2.7776075786635519</v>
      </c>
      <c r="J8">
        <f t="shared" si="3"/>
        <v>-0.40506777188843468</v>
      </c>
    </row>
    <row r="9" spans="1:16">
      <c r="B9" s="21" t="s">
        <v>65</v>
      </c>
      <c r="C9">
        <v>16</v>
      </c>
      <c r="E9">
        <f t="shared" si="0"/>
        <v>2.3809523809523808E-2</v>
      </c>
      <c r="F9">
        <f t="shared" si="2"/>
        <v>5.6689342403628109E-4</v>
      </c>
      <c r="I9">
        <f t="shared" si="1"/>
        <v>-5.3923174227787607</v>
      </c>
      <c r="J9">
        <f t="shared" si="3"/>
        <v>-0.12838851006616095</v>
      </c>
    </row>
    <row r="10" spans="1:16">
      <c r="B10" s="21" t="s">
        <v>43</v>
      </c>
      <c r="C10">
        <v>104</v>
      </c>
      <c r="E10">
        <f t="shared" si="0"/>
        <v>0.15476190476190477</v>
      </c>
      <c r="F10">
        <f t="shared" si="2"/>
        <v>2.3951247165532881E-2</v>
      </c>
      <c r="I10">
        <f t="shared" si="1"/>
        <v>-2.6918777046376681</v>
      </c>
      <c r="J10">
        <f t="shared" si="3"/>
        <v>-0.4166001209558296</v>
      </c>
    </row>
    <row r="11" spans="1:16">
      <c r="B11" s="21" t="s">
        <v>52</v>
      </c>
      <c r="C11">
        <v>62</v>
      </c>
      <c r="E11">
        <f t="shared" si="0"/>
        <v>9.2261904761904767E-2</v>
      </c>
      <c r="F11">
        <f t="shared" si="2"/>
        <v>8.5122590702947851E-3</v>
      </c>
      <c r="I11">
        <f t="shared" si="1"/>
        <v>-3.4381211123918849</v>
      </c>
      <c r="J11">
        <f t="shared" si="3"/>
        <v>-0.31720760263139414</v>
      </c>
    </row>
    <row r="12" spans="1:16">
      <c r="B12" s="21" t="s">
        <v>95</v>
      </c>
      <c r="C12">
        <v>14</v>
      </c>
      <c r="E12">
        <f t="shared" si="0"/>
        <v>2.0833333333333332E-2</v>
      </c>
      <c r="F12">
        <f t="shared" si="2"/>
        <v>4.3402777777777775E-4</v>
      </c>
      <c r="I12">
        <f t="shared" si="1"/>
        <v>-5.584962500721157</v>
      </c>
      <c r="J12">
        <f t="shared" si="3"/>
        <v>-0.11635338543169077</v>
      </c>
    </row>
    <row r="13" spans="1:16">
      <c r="B13" s="21" t="s">
        <v>96</v>
      </c>
      <c r="C13">
        <v>4</v>
      </c>
      <c r="E13">
        <f t="shared" si="0"/>
        <v>5.9523809523809521E-3</v>
      </c>
      <c r="F13">
        <f t="shared" si="2"/>
        <v>3.5430839002267568E-5</v>
      </c>
      <c r="I13">
        <f t="shared" si="1"/>
        <v>-7.3923174227787607</v>
      </c>
      <c r="J13">
        <f t="shared" si="3"/>
        <v>-4.4001889421302141E-2</v>
      </c>
    </row>
    <row r="14" spans="1:16">
      <c r="B14" s="21" t="s">
        <v>44</v>
      </c>
      <c r="C14">
        <v>73</v>
      </c>
      <c r="E14">
        <f t="shared" si="0"/>
        <v>0.10863095238095238</v>
      </c>
      <c r="F14">
        <f t="shared" si="2"/>
        <v>1.1800683815192744E-2</v>
      </c>
      <c r="I14">
        <f t="shared" si="1"/>
        <v>-3.2024928638987435</v>
      </c>
      <c r="J14">
        <f t="shared" si="3"/>
        <v>-0.34788984979852422</v>
      </c>
    </row>
    <row r="15" spans="1:16">
      <c r="B15" s="21" t="s">
        <v>53</v>
      </c>
      <c r="C15">
        <v>122</v>
      </c>
      <c r="E15">
        <f t="shared" si="0"/>
        <v>0.18154761904761904</v>
      </c>
      <c r="F15">
        <f t="shared" si="2"/>
        <v>3.295953798185941E-2</v>
      </c>
      <c r="I15">
        <f t="shared" si="1"/>
        <v>-2.461580085215874</v>
      </c>
      <c r="J15">
        <f t="shared" si="3"/>
        <v>-0.44689400356597714</v>
      </c>
    </row>
    <row r="16" spans="1:16">
      <c r="B16" s="21" t="s">
        <v>54</v>
      </c>
      <c r="C16">
        <v>11</v>
      </c>
      <c r="E16">
        <f t="shared" si="0"/>
        <v>1.636904761904762E-2</v>
      </c>
      <c r="F16">
        <f t="shared" si="2"/>
        <v>2.6794571995464853E-4</v>
      </c>
      <c r="I16">
        <f t="shared" si="1"/>
        <v>-5.9328858041414634</v>
      </c>
      <c r="J16">
        <f t="shared" si="3"/>
        <v>-9.711569024636324E-2</v>
      </c>
    </row>
    <row r="17" spans="2:10">
      <c r="B17" s="21" t="s">
        <v>78</v>
      </c>
      <c r="C17">
        <v>0</v>
      </c>
      <c r="E17">
        <f t="shared" si="0"/>
        <v>0</v>
      </c>
      <c r="F17">
        <f t="shared" si="2"/>
        <v>0</v>
      </c>
      <c r="I17" t="s">
        <v>48</v>
      </c>
      <c r="J17" t="s">
        <v>48</v>
      </c>
    </row>
    <row r="18" spans="2:10">
      <c r="B18" s="21" t="s">
        <v>88</v>
      </c>
      <c r="C18">
        <v>2</v>
      </c>
      <c r="E18">
        <f t="shared" si="0"/>
        <v>2.976190476190476E-3</v>
      </c>
      <c r="F18">
        <f t="shared" si="2"/>
        <v>8.857709750566892E-6</v>
      </c>
      <c r="I18">
        <f t="shared" si="1"/>
        <v>-8.3923174227787598</v>
      </c>
      <c r="J18">
        <f t="shared" si="3"/>
        <v>-2.4977135186841547E-2</v>
      </c>
    </row>
    <row r="19" spans="2:10">
      <c r="B19" s="21" t="s">
        <v>56</v>
      </c>
      <c r="C19">
        <v>51</v>
      </c>
      <c r="E19">
        <f t="shared" si="0"/>
        <v>7.5892857142857137E-2</v>
      </c>
      <c r="F19">
        <f t="shared" si="2"/>
        <v>5.7597257653061217E-3</v>
      </c>
      <c r="I19">
        <f t="shared" si="1"/>
        <v>-3.7198920808072651</v>
      </c>
      <c r="J19">
        <f t="shared" si="3"/>
        <v>-0.28231323827555133</v>
      </c>
    </row>
    <row r="20" spans="2:10">
      <c r="B20" s="21" t="s">
        <v>66</v>
      </c>
      <c r="C20">
        <v>2</v>
      </c>
      <c r="E20">
        <f t="shared" si="0"/>
        <v>2.976190476190476E-3</v>
      </c>
      <c r="F20">
        <f t="shared" si="2"/>
        <v>8.857709750566892E-6</v>
      </c>
      <c r="I20">
        <f t="shared" si="1"/>
        <v>-8.3923174227787598</v>
      </c>
      <c r="J20">
        <f t="shared" si="3"/>
        <v>-2.4977135186841547E-2</v>
      </c>
    </row>
    <row r="21" spans="2:10">
      <c r="B21" s="21" t="s">
        <v>45</v>
      </c>
      <c r="C21">
        <v>1</v>
      </c>
      <c r="E21">
        <f t="shared" si="0"/>
        <v>1.488095238095238E-3</v>
      </c>
      <c r="F21">
        <f t="shared" si="2"/>
        <v>2.214427437641723E-6</v>
      </c>
      <c r="I21">
        <f t="shared" si="1"/>
        <v>-9.3923174227787598</v>
      </c>
      <c r="J21">
        <f t="shared" si="3"/>
        <v>-1.3976662831516011E-2</v>
      </c>
    </row>
    <row r="22" spans="2:10">
      <c r="B22" s="21" t="s">
        <v>83</v>
      </c>
      <c r="C22">
        <v>4</v>
      </c>
      <c r="E22">
        <f t="shared" si="0"/>
        <v>5.9523809523809521E-3</v>
      </c>
      <c r="F22">
        <f t="shared" si="2"/>
        <v>3.5430839002267568E-5</v>
      </c>
      <c r="I22">
        <f t="shared" si="1"/>
        <v>-7.3923174227787607</v>
      </c>
      <c r="J22">
        <f t="shared" si="3"/>
        <v>-4.4001889421302141E-2</v>
      </c>
    </row>
    <row r="23" spans="2:10">
      <c r="B23" s="21" t="s">
        <v>57</v>
      </c>
      <c r="C23">
        <v>4</v>
      </c>
      <c r="E23">
        <f t="shared" si="0"/>
        <v>5.9523809523809521E-3</v>
      </c>
      <c r="F23">
        <f t="shared" si="2"/>
        <v>3.5430839002267568E-5</v>
      </c>
      <c r="I23">
        <f t="shared" si="1"/>
        <v>-7.3923174227787607</v>
      </c>
      <c r="J23">
        <f t="shared" si="3"/>
        <v>-4.4001889421302141E-2</v>
      </c>
    </row>
    <row r="24" spans="2:10">
      <c r="B24" s="21" t="s">
        <v>67</v>
      </c>
      <c r="C24">
        <v>2</v>
      </c>
      <c r="E24">
        <f t="shared" si="0"/>
        <v>2.976190476190476E-3</v>
      </c>
      <c r="F24">
        <f t="shared" si="2"/>
        <v>8.857709750566892E-6</v>
      </c>
      <c r="I24">
        <f t="shared" si="1"/>
        <v>-8.3923174227787598</v>
      </c>
      <c r="J24">
        <f t="shared" si="3"/>
        <v>-2.4977135186841547E-2</v>
      </c>
    </row>
    <row r="25" spans="2:10">
      <c r="B25" s="21" t="s">
        <v>97</v>
      </c>
      <c r="C25">
        <v>2</v>
      </c>
      <c r="E25">
        <f t="shared" si="0"/>
        <v>2.976190476190476E-3</v>
      </c>
      <c r="F25">
        <f t="shared" si="2"/>
        <v>8.857709750566892E-6</v>
      </c>
      <c r="I25">
        <f t="shared" si="1"/>
        <v>-8.3923174227787598</v>
      </c>
      <c r="J25">
        <f t="shared" si="3"/>
        <v>-2.4977135186841547E-2</v>
      </c>
    </row>
    <row r="26" spans="2:10">
      <c r="B26" s="21" t="s">
        <v>59</v>
      </c>
      <c r="C26">
        <v>3</v>
      </c>
      <c r="E26">
        <f t="shared" si="0"/>
        <v>4.464285714285714E-3</v>
      </c>
      <c r="F26">
        <f t="shared" si="2"/>
        <v>1.9929846938775509E-5</v>
      </c>
      <c r="I26">
        <f t="shared" si="1"/>
        <v>-7.8073549220576037</v>
      </c>
      <c r="J26">
        <f t="shared" si="3"/>
        <v>-3.4854263044900018E-2</v>
      </c>
    </row>
    <row r="27" spans="2:10">
      <c r="B27" s="21" t="s">
        <v>98</v>
      </c>
      <c r="C27">
        <v>7</v>
      </c>
      <c r="E27">
        <f t="shared" si="0"/>
        <v>1.0416666666666666E-2</v>
      </c>
      <c r="F27">
        <f t="shared" si="2"/>
        <v>1.0850694444444444E-4</v>
      </c>
      <c r="I27">
        <f t="shared" si="1"/>
        <v>-6.5849625007211561</v>
      </c>
      <c r="J27">
        <f t="shared" si="3"/>
        <v>-6.8593359382512042E-2</v>
      </c>
    </row>
    <row r="28" spans="2:10">
      <c r="B28" s="21" t="s">
        <v>47</v>
      </c>
      <c r="C28">
        <v>27</v>
      </c>
      <c r="E28">
        <f t="shared" si="0"/>
        <v>4.0178571428571432E-2</v>
      </c>
      <c r="F28">
        <f t="shared" si="2"/>
        <v>1.6143176020408166E-3</v>
      </c>
      <c r="I28">
        <f t="shared" si="1"/>
        <v>-4.6374299206152916</v>
      </c>
      <c r="J28">
        <f t="shared" si="3"/>
        <v>-0.18632530931043584</v>
      </c>
    </row>
    <row r="29" spans="2:10">
      <c r="B29" s="21" t="s">
        <v>68</v>
      </c>
      <c r="C29">
        <v>4</v>
      </c>
      <c r="E29">
        <f t="shared" si="0"/>
        <v>5.9523809523809521E-3</v>
      </c>
      <c r="F29">
        <f t="shared" si="2"/>
        <v>3.5430839002267568E-5</v>
      </c>
      <c r="I29">
        <f t="shared" si="1"/>
        <v>-7.3923174227787607</v>
      </c>
      <c r="J29">
        <f t="shared" si="3"/>
        <v>-4.4001889421302141E-2</v>
      </c>
    </row>
    <row r="30" spans="2:10">
      <c r="B30" s="21" t="s">
        <v>99</v>
      </c>
      <c r="C30">
        <v>6</v>
      </c>
      <c r="E30">
        <f t="shared" si="0"/>
        <v>8.9285714285714281E-3</v>
      </c>
      <c r="F30">
        <f t="shared" si="2"/>
        <v>7.9719387755102034E-5</v>
      </c>
      <c r="I30">
        <f t="shared" si="1"/>
        <v>-6.8073549220576037</v>
      </c>
      <c r="J30">
        <f t="shared" si="3"/>
        <v>-6.0779954661228604E-2</v>
      </c>
    </row>
    <row r="31" spans="2:10">
      <c r="B31" s="21" t="s">
        <v>71</v>
      </c>
      <c r="C31">
        <v>2</v>
      </c>
      <c r="E31">
        <f t="shared" si="0"/>
        <v>2.976190476190476E-3</v>
      </c>
      <c r="F31">
        <f t="shared" si="2"/>
        <v>8.857709750566892E-6</v>
      </c>
      <c r="I31">
        <f t="shared" si="1"/>
        <v>-8.3923174227787598</v>
      </c>
      <c r="J31">
        <f t="shared" si="3"/>
        <v>-2.4977135186841547E-2</v>
      </c>
    </row>
    <row r="32" spans="2:10">
      <c r="B32" s="21"/>
    </row>
    <row r="33" spans="1:16">
      <c r="A33" s="5" t="s">
        <v>6</v>
      </c>
      <c r="C33" s="6" t="s">
        <v>29</v>
      </c>
      <c r="D33" s="6" t="s">
        <v>30</v>
      </c>
      <c r="E33" s="6" t="s">
        <v>31</v>
      </c>
      <c r="F33" s="6" t="s">
        <v>32</v>
      </c>
      <c r="G33" s="6" t="s">
        <v>33</v>
      </c>
      <c r="H33" s="7" t="s">
        <v>0</v>
      </c>
      <c r="I33" s="6" t="s">
        <v>34</v>
      </c>
      <c r="J33" s="6" t="s">
        <v>35</v>
      </c>
      <c r="K33" s="8" t="s">
        <v>36</v>
      </c>
      <c r="L33" s="6" t="s">
        <v>37</v>
      </c>
      <c r="M33" s="9" t="s">
        <v>1</v>
      </c>
      <c r="N33" s="10" t="s">
        <v>2</v>
      </c>
      <c r="O33" s="11" t="s">
        <v>3</v>
      </c>
      <c r="P33" s="12" t="s">
        <v>4</v>
      </c>
    </row>
    <row r="34" spans="1:16">
      <c r="A34" s="13"/>
      <c r="B34" s="21" t="s">
        <v>38</v>
      </c>
      <c r="C34">
        <v>4</v>
      </c>
      <c r="D34">
        <f>SUM(C34:C50)</f>
        <v>1235</v>
      </c>
      <c r="E34">
        <f t="shared" ref="E34:E50" si="4">C34/D$34</f>
        <v>3.2388663967611335E-3</v>
      </c>
      <c r="F34">
        <f>E34^2</f>
        <v>1.0490255536068449E-5</v>
      </c>
      <c r="G34">
        <f>SUM(F34:F50)</f>
        <v>0.27479027684439999</v>
      </c>
      <c r="H34" s="22">
        <f>1-G34</f>
        <v>0.72520972315560006</v>
      </c>
      <c r="I34">
        <f>LOG(E34,2)</f>
        <v>-8.2702953264720414</v>
      </c>
      <c r="J34">
        <f>E34*I34</f>
        <v>-2.6786381624200942E-2</v>
      </c>
      <c r="K34" s="15">
        <f>SUM(J34:J50)</f>
        <v>-2.3749593310161208</v>
      </c>
      <c r="L34">
        <v>17</v>
      </c>
      <c r="M34" s="16">
        <v>87</v>
      </c>
      <c r="N34" s="17">
        <v>14.12</v>
      </c>
      <c r="O34" s="18">
        <v>5.05</v>
      </c>
      <c r="P34" s="12">
        <v>16.5</v>
      </c>
    </row>
    <row r="35" spans="1:16">
      <c r="B35" s="21" t="s">
        <v>49</v>
      </c>
      <c r="C35">
        <v>5</v>
      </c>
      <c r="E35">
        <f t="shared" si="4"/>
        <v>4.048582995951417E-3</v>
      </c>
      <c r="F35">
        <f>E35^2</f>
        <v>1.6391024275106952E-5</v>
      </c>
      <c r="I35">
        <f t="shared" ref="I35:I50" si="5">LOG(E35,2)</f>
        <v>-7.9483672315846778</v>
      </c>
      <c r="J35">
        <f t="shared" ref="J35:J50" si="6">E35*I35</f>
        <v>-3.2179624419371167E-2</v>
      </c>
      <c r="K35" s="19">
        <f>-K34</f>
        <v>2.3749593310161208</v>
      </c>
    </row>
    <row r="36" spans="1:16">
      <c r="B36" s="21" t="s">
        <v>50</v>
      </c>
      <c r="C36">
        <v>450</v>
      </c>
      <c r="E36">
        <f t="shared" si="4"/>
        <v>0.36437246963562753</v>
      </c>
      <c r="F36">
        <f t="shared" ref="F36:F50" si="7">E36^2</f>
        <v>0.13276729662836631</v>
      </c>
      <c r="I36">
        <f t="shared" si="5"/>
        <v>-1.4565141352550031</v>
      </c>
      <c r="J36">
        <f t="shared" si="6"/>
        <v>-0.53071365252206593</v>
      </c>
    </row>
    <row r="37" spans="1:16">
      <c r="B37" s="21" t="s">
        <v>41</v>
      </c>
      <c r="C37">
        <v>2</v>
      </c>
      <c r="E37">
        <f t="shared" si="4"/>
        <v>1.6194331983805667E-3</v>
      </c>
      <c r="F37">
        <f t="shared" si="7"/>
        <v>2.6225638840171121E-6</v>
      </c>
      <c r="I37">
        <f t="shared" si="5"/>
        <v>-9.2702953264720414</v>
      </c>
      <c r="J37">
        <f t="shared" si="6"/>
        <v>-1.5012624010481038E-2</v>
      </c>
    </row>
    <row r="38" spans="1:16">
      <c r="B38" s="21" t="s">
        <v>51</v>
      </c>
      <c r="C38">
        <v>442</v>
      </c>
      <c r="E38">
        <f t="shared" si="4"/>
        <v>0.35789473684210527</v>
      </c>
      <c r="F38">
        <f t="shared" si="7"/>
        <v>0.12808864265927977</v>
      </c>
      <c r="I38">
        <f t="shared" si="5"/>
        <v>-1.4823927670806085</v>
      </c>
      <c r="J38">
        <f t="shared" si="6"/>
        <v>-0.53054056927095461</v>
      </c>
    </row>
    <row r="39" spans="1:16">
      <c r="B39" s="21" t="s">
        <v>43</v>
      </c>
      <c r="C39">
        <v>32</v>
      </c>
      <c r="E39">
        <f t="shared" si="4"/>
        <v>2.5910931174089068E-2</v>
      </c>
      <c r="F39">
        <f t="shared" si="7"/>
        <v>6.7137635430838071E-4</v>
      </c>
      <c r="I39">
        <f t="shared" si="5"/>
        <v>-5.2702953264720405</v>
      </c>
      <c r="J39">
        <f t="shared" si="6"/>
        <v>-0.13655825947134032</v>
      </c>
    </row>
    <row r="40" spans="1:16">
      <c r="B40" s="21" t="s">
        <v>52</v>
      </c>
      <c r="C40">
        <v>112</v>
      </c>
      <c r="E40">
        <f t="shared" si="4"/>
        <v>9.0688259109311747E-2</v>
      </c>
      <c r="F40">
        <f t="shared" si="7"/>
        <v>8.2243603402776654E-3</v>
      </c>
      <c r="I40">
        <f t="shared" si="5"/>
        <v>-3.4629404044144358</v>
      </c>
      <c r="J40">
        <f t="shared" si="6"/>
        <v>-0.31404803667564118</v>
      </c>
    </row>
    <row r="41" spans="1:16">
      <c r="B41" s="21" t="s">
        <v>44</v>
      </c>
      <c r="C41">
        <v>56</v>
      </c>
      <c r="E41">
        <f t="shared" si="4"/>
        <v>4.5344129554655874E-2</v>
      </c>
      <c r="F41">
        <f t="shared" si="7"/>
        <v>2.0560900850694164E-3</v>
      </c>
      <c r="I41">
        <f t="shared" si="5"/>
        <v>-4.4629404044144358</v>
      </c>
      <c r="J41">
        <f t="shared" si="6"/>
        <v>-0.20236814789247645</v>
      </c>
    </row>
    <row r="42" spans="1:16">
      <c r="B42" s="21" t="s">
        <v>53</v>
      </c>
      <c r="C42">
        <v>47</v>
      </c>
      <c r="E42">
        <f t="shared" si="4"/>
        <v>3.8056680161943322E-2</v>
      </c>
      <c r="F42">
        <f t="shared" si="7"/>
        <v>1.4483109049484503E-3</v>
      </c>
      <c r="I42">
        <f t="shared" si="5"/>
        <v>-4.7157064747944029</v>
      </c>
      <c r="J42">
        <f t="shared" si="6"/>
        <v>-0.17946413304885583</v>
      </c>
    </row>
    <row r="43" spans="1:16">
      <c r="B43" s="21" t="s">
        <v>54</v>
      </c>
      <c r="C43">
        <v>10</v>
      </c>
      <c r="E43">
        <f t="shared" si="4"/>
        <v>8.0971659919028341E-3</v>
      </c>
      <c r="F43">
        <f t="shared" si="7"/>
        <v>6.5564097100427807E-5</v>
      </c>
      <c r="I43">
        <f t="shared" si="5"/>
        <v>-6.9483672315846778</v>
      </c>
      <c r="J43">
        <f t="shared" si="6"/>
        <v>-5.6262082846839499E-2</v>
      </c>
    </row>
    <row r="44" spans="1:16">
      <c r="B44" s="21" t="s">
        <v>55</v>
      </c>
      <c r="C44">
        <v>10</v>
      </c>
      <c r="E44">
        <f t="shared" si="4"/>
        <v>8.0971659919028341E-3</v>
      </c>
      <c r="F44">
        <f t="shared" si="7"/>
        <v>6.5564097100427807E-5</v>
      </c>
      <c r="I44">
        <f t="shared" si="5"/>
        <v>-6.9483672315846778</v>
      </c>
      <c r="J44">
        <f t="shared" si="6"/>
        <v>-5.6262082846839499E-2</v>
      </c>
    </row>
    <row r="45" spans="1:16">
      <c r="B45" s="21" t="s">
        <v>56</v>
      </c>
      <c r="C45">
        <v>18</v>
      </c>
      <c r="E45">
        <f t="shared" si="4"/>
        <v>1.4574898785425101E-2</v>
      </c>
      <c r="F45">
        <f t="shared" si="7"/>
        <v>2.124276746053861E-4</v>
      </c>
      <c r="I45">
        <f t="shared" si="5"/>
        <v>-6.1003703250297274</v>
      </c>
      <c r="J45">
        <f t="shared" si="6"/>
        <v>-8.8912280040919098E-2</v>
      </c>
    </row>
    <row r="46" spans="1:16">
      <c r="B46" s="21" t="s">
        <v>57</v>
      </c>
      <c r="C46">
        <v>1</v>
      </c>
      <c r="E46">
        <f t="shared" si="4"/>
        <v>8.0971659919028337E-4</v>
      </c>
      <c r="F46">
        <f t="shared" si="7"/>
        <v>6.5564097100427803E-7</v>
      </c>
      <c r="I46">
        <f t="shared" si="5"/>
        <v>-10.270295326472041</v>
      </c>
      <c r="J46">
        <f t="shared" si="6"/>
        <v>-8.3160286044308019E-3</v>
      </c>
    </row>
    <row r="47" spans="1:16">
      <c r="B47" s="21" t="s">
        <v>58</v>
      </c>
      <c r="C47">
        <v>2</v>
      </c>
      <c r="E47">
        <f t="shared" si="4"/>
        <v>1.6194331983805667E-3</v>
      </c>
      <c r="F47">
        <f t="shared" si="7"/>
        <v>2.6225638840171121E-6</v>
      </c>
      <c r="I47">
        <f t="shared" si="5"/>
        <v>-9.2702953264720414</v>
      </c>
      <c r="J47">
        <f t="shared" si="6"/>
        <v>-1.5012624010481038E-2</v>
      </c>
    </row>
    <row r="48" spans="1:16">
      <c r="B48" s="21" t="s">
        <v>59</v>
      </c>
      <c r="C48">
        <v>1</v>
      </c>
      <c r="E48">
        <f t="shared" si="4"/>
        <v>8.0971659919028337E-4</v>
      </c>
      <c r="F48">
        <f t="shared" si="7"/>
        <v>6.5564097100427803E-7</v>
      </c>
      <c r="I48">
        <f t="shared" si="5"/>
        <v>-10.270295326472041</v>
      </c>
      <c r="J48">
        <f t="shared" si="6"/>
        <v>-8.3160286044308019E-3</v>
      </c>
    </row>
    <row r="49" spans="1:16">
      <c r="B49" s="21" t="s">
        <v>60</v>
      </c>
      <c r="C49">
        <v>42</v>
      </c>
      <c r="E49">
        <f t="shared" si="4"/>
        <v>3.4008097165991902E-2</v>
      </c>
      <c r="F49">
        <f t="shared" si="7"/>
        <v>1.1565506728515465E-3</v>
      </c>
      <c r="I49">
        <f t="shared" si="5"/>
        <v>-4.8779779036932798</v>
      </c>
      <c r="J49">
        <f t="shared" si="6"/>
        <v>-0.16589074652236255</v>
      </c>
    </row>
    <row r="50" spans="1:16">
      <c r="B50" s="21" t="s">
        <v>61</v>
      </c>
      <c r="C50">
        <v>1</v>
      </c>
      <c r="E50">
        <f t="shared" si="4"/>
        <v>8.0971659919028337E-4</v>
      </c>
      <c r="F50">
        <f t="shared" si="7"/>
        <v>6.5564097100427803E-7</v>
      </c>
      <c r="I50">
        <f t="shared" si="5"/>
        <v>-10.270295326472041</v>
      </c>
      <c r="J50">
        <f t="shared" si="6"/>
        <v>-8.3160286044308019E-3</v>
      </c>
    </row>
    <row r="52" spans="1:16">
      <c r="A52" s="5" t="s">
        <v>7</v>
      </c>
      <c r="C52" s="6" t="s">
        <v>29</v>
      </c>
      <c r="D52" s="6" t="s">
        <v>30</v>
      </c>
      <c r="E52" s="6" t="s">
        <v>31</v>
      </c>
      <c r="F52" s="6" t="s">
        <v>32</v>
      </c>
      <c r="G52" s="6" t="s">
        <v>33</v>
      </c>
      <c r="H52" s="7" t="s">
        <v>0</v>
      </c>
      <c r="I52" s="6" t="s">
        <v>34</v>
      </c>
      <c r="J52" s="6" t="s">
        <v>35</v>
      </c>
      <c r="K52" s="8" t="s">
        <v>36</v>
      </c>
      <c r="L52" s="6" t="s">
        <v>37</v>
      </c>
      <c r="M52" s="9" t="s">
        <v>1</v>
      </c>
      <c r="N52" s="10" t="s">
        <v>2</v>
      </c>
      <c r="O52" s="11" t="s">
        <v>3</v>
      </c>
      <c r="P52" s="12" t="s">
        <v>4</v>
      </c>
    </row>
    <row r="53" spans="1:16">
      <c r="A53" s="13"/>
      <c r="B53" s="21" t="s">
        <v>62</v>
      </c>
      <c r="C53">
        <v>4</v>
      </c>
      <c r="D53">
        <f>SUM(C53:C73)</f>
        <v>1105</v>
      </c>
      <c r="E53">
        <f t="shared" ref="E53:E73" si="8">C53/D$53</f>
        <v>3.6199095022624436E-3</v>
      </c>
      <c r="F53">
        <f>E53^2</f>
        <v>1.3103744804569932E-5</v>
      </c>
      <c r="G53">
        <f>SUM(F53:F73)</f>
        <v>0.22125591204111308</v>
      </c>
      <c r="H53" s="22">
        <f>1-G53</f>
        <v>0.77874408795888694</v>
      </c>
      <c r="I53">
        <f>LOG(E53,2)</f>
        <v>-8.1098306542787935</v>
      </c>
      <c r="J53">
        <f>E53*I53</f>
        <v>-2.9356853047163053E-2</v>
      </c>
      <c r="K53" s="15">
        <f>SUM(J53:J73)</f>
        <v>-2.7330747849107486</v>
      </c>
      <c r="L53">
        <v>21</v>
      </c>
      <c r="M53" s="16">
        <v>108</v>
      </c>
      <c r="N53" s="17">
        <v>7.05</v>
      </c>
      <c r="O53" s="18">
        <v>3.7</v>
      </c>
      <c r="P53" s="12">
        <v>13.1</v>
      </c>
    </row>
    <row r="54" spans="1:16">
      <c r="B54" s="21" t="s">
        <v>63</v>
      </c>
      <c r="C54">
        <v>4</v>
      </c>
      <c r="E54">
        <f t="shared" si="8"/>
        <v>3.6199095022624436E-3</v>
      </c>
      <c r="F54">
        <f>E54^2</f>
        <v>1.3103744804569932E-5</v>
      </c>
      <c r="I54">
        <f t="shared" ref="I54:I73" si="9">LOG(E54,2)</f>
        <v>-8.1098306542787935</v>
      </c>
      <c r="J54">
        <f t="shared" ref="J54:J73" si="10">E54*I54</f>
        <v>-2.9356853047163053E-2</v>
      </c>
      <c r="K54" s="19">
        <f>-K53</f>
        <v>2.7330747849107486</v>
      </c>
    </row>
    <row r="55" spans="1:16">
      <c r="B55" s="21" t="s">
        <v>64</v>
      </c>
      <c r="C55">
        <v>4</v>
      </c>
      <c r="E55">
        <f t="shared" si="8"/>
        <v>3.6199095022624436E-3</v>
      </c>
      <c r="F55">
        <f t="shared" ref="F55:F73" si="11">E55^2</f>
        <v>1.3103744804569932E-5</v>
      </c>
      <c r="I55">
        <f t="shared" si="9"/>
        <v>-8.1098306542787935</v>
      </c>
      <c r="J55">
        <f t="shared" si="10"/>
        <v>-2.9356853047163053E-2</v>
      </c>
    </row>
    <row r="56" spans="1:16">
      <c r="B56" s="21" t="s">
        <v>51</v>
      </c>
      <c r="C56">
        <v>16</v>
      </c>
      <c r="E56">
        <f t="shared" si="8"/>
        <v>1.4479638009049774E-2</v>
      </c>
      <c r="F56">
        <f t="shared" si="11"/>
        <v>2.0965991687311891E-4</v>
      </c>
      <c r="I56">
        <f t="shared" si="9"/>
        <v>-6.1098306542787943</v>
      </c>
      <c r="J56">
        <f t="shared" si="10"/>
        <v>-8.8468136170552686E-2</v>
      </c>
    </row>
    <row r="57" spans="1:16">
      <c r="B57" s="21" t="s">
        <v>65</v>
      </c>
      <c r="C57">
        <v>8</v>
      </c>
      <c r="E57">
        <f t="shared" si="8"/>
        <v>7.2398190045248872E-3</v>
      </c>
      <c r="F57">
        <f t="shared" si="11"/>
        <v>5.2414979218279728E-5</v>
      </c>
      <c r="I57">
        <f t="shared" si="9"/>
        <v>-7.1098306542787943</v>
      </c>
      <c r="J57">
        <f t="shared" si="10"/>
        <v>-5.1473887089801225E-2</v>
      </c>
    </row>
    <row r="58" spans="1:16">
      <c r="B58" s="21" t="s">
        <v>43</v>
      </c>
      <c r="C58">
        <v>67</v>
      </c>
      <c r="E58">
        <f t="shared" si="8"/>
        <v>6.0633484162895927E-2</v>
      </c>
      <c r="F58">
        <f t="shared" si="11"/>
        <v>3.6764194017321512E-3</v>
      </c>
      <c r="I58">
        <f t="shared" si="9"/>
        <v>-4.0437414638210214</v>
      </c>
      <c r="J58">
        <f t="shared" si="10"/>
        <v>-0.24518613400543748</v>
      </c>
    </row>
    <row r="59" spans="1:16">
      <c r="B59" s="21" t="s">
        <v>52</v>
      </c>
      <c r="C59">
        <v>89</v>
      </c>
      <c r="E59">
        <f t="shared" si="8"/>
        <v>8.0542986425339372E-2</v>
      </c>
      <c r="F59">
        <f t="shared" si="11"/>
        <v>6.4871726623124022E-3</v>
      </c>
      <c r="I59">
        <f t="shared" si="9"/>
        <v>-3.6340972233123963</v>
      </c>
      <c r="J59">
        <f t="shared" si="10"/>
        <v>-0.29270104332561386</v>
      </c>
    </row>
    <row r="60" spans="1:16">
      <c r="B60" s="21" t="s">
        <v>44</v>
      </c>
      <c r="C60">
        <v>116</v>
      </c>
      <c r="E60">
        <f t="shared" si="8"/>
        <v>0.10497737556561086</v>
      </c>
      <c r="F60">
        <f t="shared" si="11"/>
        <v>1.1020249380643313E-2</v>
      </c>
      <c r="I60">
        <f t="shared" si="9"/>
        <v>-3.2518496591512216</v>
      </c>
      <c r="J60">
        <f t="shared" si="10"/>
        <v>-0.34137064295162145</v>
      </c>
    </row>
    <row r="61" spans="1:16">
      <c r="B61" s="21" t="s">
        <v>56</v>
      </c>
      <c r="C61">
        <v>256</v>
      </c>
      <c r="E61">
        <f t="shared" si="8"/>
        <v>0.23167420814479639</v>
      </c>
      <c r="F61">
        <f t="shared" si="11"/>
        <v>5.3672938719518441E-2</v>
      </c>
      <c r="I61">
        <f t="shared" si="9"/>
        <v>-2.1098306542787939</v>
      </c>
      <c r="J61">
        <f t="shared" si="10"/>
        <v>-0.48879334614965725</v>
      </c>
    </row>
    <row r="62" spans="1:16">
      <c r="B62" s="21" t="s">
        <v>66</v>
      </c>
      <c r="C62">
        <v>5</v>
      </c>
      <c r="E62">
        <f t="shared" si="8"/>
        <v>4.5248868778280547E-3</v>
      </c>
      <c r="F62">
        <f t="shared" si="11"/>
        <v>2.0474601257140522E-5</v>
      </c>
      <c r="I62">
        <f t="shared" si="9"/>
        <v>-7.7879025593914317</v>
      </c>
      <c r="J62">
        <f t="shared" si="10"/>
        <v>-3.5239378096793811E-2</v>
      </c>
    </row>
    <row r="63" spans="1:16">
      <c r="B63" s="21" t="s">
        <v>45</v>
      </c>
      <c r="C63">
        <v>2</v>
      </c>
      <c r="E63">
        <f t="shared" si="8"/>
        <v>1.8099547511312218E-3</v>
      </c>
      <c r="F63">
        <f t="shared" si="11"/>
        <v>3.275936201142483E-6</v>
      </c>
      <c r="I63">
        <f t="shared" si="9"/>
        <v>-9.1098306542787935</v>
      </c>
      <c r="J63">
        <f t="shared" si="10"/>
        <v>-1.6488381274712749E-2</v>
      </c>
    </row>
    <row r="64" spans="1:16">
      <c r="B64" s="21" t="s">
        <v>67</v>
      </c>
      <c r="C64">
        <v>1</v>
      </c>
      <c r="E64">
        <f t="shared" si="8"/>
        <v>9.049773755656109E-4</v>
      </c>
      <c r="F64">
        <f t="shared" si="11"/>
        <v>8.1898405028562075E-7</v>
      </c>
      <c r="I64">
        <f t="shared" si="9"/>
        <v>-10.109830654278793</v>
      </c>
      <c r="J64">
        <f t="shared" si="10"/>
        <v>-9.1491680129219856E-3</v>
      </c>
    </row>
    <row r="65" spans="1:16">
      <c r="B65" s="21" t="s">
        <v>58</v>
      </c>
      <c r="C65">
        <v>3</v>
      </c>
      <c r="E65">
        <f t="shared" si="8"/>
        <v>2.7149321266968325E-3</v>
      </c>
      <c r="F65">
        <f t="shared" si="11"/>
        <v>7.370856452570586E-6</v>
      </c>
      <c r="I65">
        <f t="shared" si="9"/>
        <v>-8.5248681535576392</v>
      </c>
      <c r="J65">
        <f t="shared" si="10"/>
        <v>-2.3144438425948342E-2</v>
      </c>
    </row>
    <row r="66" spans="1:16">
      <c r="B66" s="21" t="s">
        <v>47</v>
      </c>
      <c r="C66">
        <v>417</v>
      </c>
      <c r="E66">
        <f t="shared" si="8"/>
        <v>0.37737556561085972</v>
      </c>
      <c r="F66">
        <f t="shared" si="11"/>
        <v>0.14241231752011629</v>
      </c>
      <c r="I66">
        <f t="shared" si="9"/>
        <v>-1.4059270808341304</v>
      </c>
      <c r="J66">
        <f t="shared" si="10"/>
        <v>-0.53056252733740483</v>
      </c>
    </row>
    <row r="67" spans="1:16">
      <c r="B67" s="21" t="s">
        <v>68</v>
      </c>
      <c r="C67">
        <v>20</v>
      </c>
      <c r="E67">
        <f t="shared" si="8"/>
        <v>1.8099547511312219E-2</v>
      </c>
      <c r="F67">
        <f t="shared" si="11"/>
        <v>3.2759362011424835E-4</v>
      </c>
      <c r="I67">
        <f t="shared" si="9"/>
        <v>-5.7879025593914308</v>
      </c>
      <c r="J67">
        <f t="shared" si="10"/>
        <v>-0.1047584173645508</v>
      </c>
    </row>
    <row r="68" spans="1:16">
      <c r="B68" s="21" t="s">
        <v>69</v>
      </c>
      <c r="C68">
        <v>5</v>
      </c>
      <c r="E68">
        <f t="shared" si="8"/>
        <v>4.5248868778280547E-3</v>
      </c>
      <c r="F68">
        <f t="shared" si="11"/>
        <v>2.0474601257140522E-5</v>
      </c>
      <c r="I68">
        <f t="shared" si="9"/>
        <v>-7.7879025593914317</v>
      </c>
      <c r="J68">
        <f t="shared" si="10"/>
        <v>-3.5239378096793811E-2</v>
      </c>
    </row>
    <row r="69" spans="1:16">
      <c r="B69" s="21" t="s">
        <v>70</v>
      </c>
      <c r="C69">
        <v>1</v>
      </c>
      <c r="E69">
        <f t="shared" si="8"/>
        <v>9.049773755656109E-4</v>
      </c>
      <c r="F69">
        <f t="shared" si="11"/>
        <v>8.1898405028562075E-7</v>
      </c>
      <c r="I69">
        <f t="shared" si="9"/>
        <v>-10.109830654278793</v>
      </c>
      <c r="J69">
        <f t="shared" si="10"/>
        <v>-9.1491680129219856E-3</v>
      </c>
    </row>
    <row r="70" spans="1:16">
      <c r="B70" s="21" t="s">
        <v>60</v>
      </c>
      <c r="C70">
        <v>57</v>
      </c>
      <c r="E70">
        <f t="shared" si="8"/>
        <v>5.1583710407239816E-2</v>
      </c>
      <c r="F70">
        <f t="shared" si="11"/>
        <v>2.6608791793779813E-3</v>
      </c>
      <c r="I70">
        <f t="shared" si="9"/>
        <v>-4.2769406401140522</v>
      </c>
      <c r="J70">
        <f t="shared" si="10"/>
        <v>-0.22062046740859814</v>
      </c>
    </row>
    <row r="71" spans="1:16">
      <c r="B71" s="21" t="s">
        <v>71</v>
      </c>
      <c r="C71">
        <v>28</v>
      </c>
      <c r="E71">
        <f t="shared" si="8"/>
        <v>2.5339366515837104E-2</v>
      </c>
      <c r="F71">
        <f t="shared" si="11"/>
        <v>6.420834954239266E-4</v>
      </c>
      <c r="I71">
        <f t="shared" si="9"/>
        <v>-5.3024757322211897</v>
      </c>
      <c r="J71">
        <f t="shared" si="10"/>
        <v>-0.13436137602008444</v>
      </c>
    </row>
    <row r="72" spans="1:16">
      <c r="B72" s="21" t="s">
        <v>72</v>
      </c>
      <c r="C72">
        <v>1</v>
      </c>
      <c r="E72">
        <f t="shared" si="8"/>
        <v>9.049773755656109E-4</v>
      </c>
      <c r="F72">
        <f t="shared" si="11"/>
        <v>8.1898405028562075E-7</v>
      </c>
      <c r="I72">
        <f t="shared" si="9"/>
        <v>-10.109830654278793</v>
      </c>
      <c r="J72">
        <f t="shared" si="10"/>
        <v>-9.1491680129219856E-3</v>
      </c>
    </row>
    <row r="73" spans="1:16">
      <c r="B73" s="21" t="s">
        <v>73</v>
      </c>
      <c r="C73">
        <v>1</v>
      </c>
      <c r="E73">
        <f t="shared" si="8"/>
        <v>9.049773755656109E-4</v>
      </c>
      <c r="F73">
        <f t="shared" si="11"/>
        <v>8.1898405028562075E-7</v>
      </c>
      <c r="I73">
        <f t="shared" si="9"/>
        <v>-10.109830654278793</v>
      </c>
      <c r="J73">
        <f t="shared" si="10"/>
        <v>-9.1491680129219856E-3</v>
      </c>
    </row>
    <row r="75" spans="1:16">
      <c r="A75" s="5" t="s">
        <v>8</v>
      </c>
      <c r="C75" s="6" t="s">
        <v>29</v>
      </c>
      <c r="D75" s="6" t="s">
        <v>30</v>
      </c>
      <c r="E75" s="6" t="s">
        <v>31</v>
      </c>
      <c r="F75" s="6" t="s">
        <v>32</v>
      </c>
      <c r="G75" s="6" t="s">
        <v>33</v>
      </c>
      <c r="H75" s="7" t="s">
        <v>0</v>
      </c>
      <c r="I75" s="6" t="s">
        <v>34</v>
      </c>
      <c r="J75" s="6" t="s">
        <v>35</v>
      </c>
      <c r="K75" s="8" t="s">
        <v>36</v>
      </c>
      <c r="L75" s="6" t="s">
        <v>37</v>
      </c>
      <c r="M75" s="9" t="s">
        <v>1</v>
      </c>
      <c r="N75" s="10" t="s">
        <v>2</v>
      </c>
      <c r="O75" s="11" t="s">
        <v>3</v>
      </c>
      <c r="P75" s="12" t="s">
        <v>4</v>
      </c>
    </row>
    <row r="76" spans="1:16">
      <c r="A76" s="13"/>
      <c r="B76" s="21" t="s">
        <v>49</v>
      </c>
      <c r="C76">
        <v>2</v>
      </c>
      <c r="D76">
        <f>SUM(C76:C89)</f>
        <v>175</v>
      </c>
      <c r="E76">
        <f t="shared" ref="E76:E89" si="12">C76/D$76</f>
        <v>1.1428571428571429E-2</v>
      </c>
      <c r="F76">
        <f>E76^2</f>
        <v>1.3061224489795917E-4</v>
      </c>
      <c r="G76">
        <f>SUM(F76:F89)</f>
        <v>0.22128979591836739</v>
      </c>
      <c r="H76" s="22">
        <f>1-G76</f>
        <v>0.77871020408163261</v>
      </c>
      <c r="I76">
        <f>LOG(E76,2)</f>
        <v>-6.4512111118323299</v>
      </c>
      <c r="J76">
        <f>E76*I76</f>
        <v>-7.3728126992369483E-2</v>
      </c>
      <c r="K76" s="15">
        <f>SUM(J76:J89)</f>
        <v>-2.6689176935228605</v>
      </c>
      <c r="L76">
        <v>14</v>
      </c>
      <c r="M76" s="16">
        <v>59</v>
      </c>
      <c r="N76" s="17">
        <v>0</v>
      </c>
      <c r="O76" s="18">
        <v>0</v>
      </c>
      <c r="P76" s="12">
        <v>18.399999999999999</v>
      </c>
    </row>
    <row r="77" spans="1:16">
      <c r="B77" s="21" t="s">
        <v>50</v>
      </c>
      <c r="C77">
        <v>60</v>
      </c>
      <c r="E77">
        <f t="shared" si="12"/>
        <v>0.34285714285714286</v>
      </c>
      <c r="F77">
        <f t="shared" ref="F77" si="13">E77^2</f>
        <v>0.11755102040816327</v>
      </c>
      <c r="I77">
        <f t="shared" ref="I77:I89" si="14">LOG(E77,2)</f>
        <v>-1.5443205162238103</v>
      </c>
      <c r="J77">
        <f>E77*I77</f>
        <v>-0.52948131984816349</v>
      </c>
      <c r="K77" s="19">
        <f>-K76</f>
        <v>2.6689176935228605</v>
      </c>
    </row>
    <row r="78" spans="1:16">
      <c r="B78" s="21" t="s">
        <v>40</v>
      </c>
      <c r="C78">
        <v>4</v>
      </c>
      <c r="E78">
        <f t="shared" si="12"/>
        <v>2.2857142857142857E-2</v>
      </c>
      <c r="F78">
        <f>E78^2</f>
        <v>5.2244897959183669E-4</v>
      </c>
      <c r="I78">
        <f t="shared" si="14"/>
        <v>-5.451211111832329</v>
      </c>
      <c r="J78">
        <f>E78*I78</f>
        <v>-0.12459911112759608</v>
      </c>
    </row>
    <row r="79" spans="1:16">
      <c r="B79" s="21" t="s">
        <v>41</v>
      </c>
      <c r="C79">
        <v>6</v>
      </c>
      <c r="E79">
        <f t="shared" si="12"/>
        <v>3.4285714285714287E-2</v>
      </c>
      <c r="F79">
        <f t="shared" ref="F79:F89" si="15">E79^2</f>
        <v>1.1755102040816327E-3</v>
      </c>
      <c r="I79">
        <f t="shared" si="14"/>
        <v>-4.8662486111111729</v>
      </c>
      <c r="J79">
        <f t="shared" ref="J79:J89" si="16">E79*I79</f>
        <v>-0.16684280952381164</v>
      </c>
    </row>
    <row r="80" spans="1:16">
      <c r="B80" s="21" t="s">
        <v>51</v>
      </c>
      <c r="C80">
        <v>45</v>
      </c>
      <c r="E80">
        <f t="shared" si="12"/>
        <v>0.25714285714285712</v>
      </c>
      <c r="F80">
        <f t="shared" si="15"/>
        <v>6.6122448979591825E-2</v>
      </c>
      <c r="I80">
        <f t="shared" si="14"/>
        <v>-1.9593580155026542</v>
      </c>
      <c r="J80">
        <f t="shared" si="16"/>
        <v>-0.50383491827211102</v>
      </c>
    </row>
    <row r="81" spans="1:16">
      <c r="B81" s="21" t="s">
        <v>65</v>
      </c>
      <c r="C81">
        <v>3</v>
      </c>
      <c r="E81">
        <f t="shared" si="12"/>
        <v>1.7142857142857144E-2</v>
      </c>
      <c r="F81">
        <f t="shared" si="15"/>
        <v>2.9387755102040818E-4</v>
      </c>
      <c r="I81">
        <f t="shared" si="14"/>
        <v>-5.8662486111111729</v>
      </c>
      <c r="J81">
        <f t="shared" si="16"/>
        <v>-0.10056426190476297</v>
      </c>
    </row>
    <row r="82" spans="1:16">
      <c r="B82" s="21" t="s">
        <v>43</v>
      </c>
      <c r="C82">
        <v>31</v>
      </c>
      <c r="E82">
        <f t="shared" si="12"/>
        <v>0.17714285714285713</v>
      </c>
      <c r="F82">
        <f t="shared" si="15"/>
        <v>3.1379591836734687E-2</v>
      </c>
      <c r="I82">
        <f t="shared" si="14"/>
        <v>-2.4970148014454541</v>
      </c>
      <c r="J82">
        <f t="shared" si="16"/>
        <v>-0.44232833625605184</v>
      </c>
    </row>
    <row r="83" spans="1:16">
      <c r="B83" s="21" t="s">
        <v>52</v>
      </c>
      <c r="C83">
        <v>8</v>
      </c>
      <c r="E83">
        <f t="shared" si="12"/>
        <v>4.5714285714285714E-2</v>
      </c>
      <c r="F83">
        <f t="shared" si="15"/>
        <v>2.0897959183673468E-3</v>
      </c>
      <c r="I83">
        <f t="shared" si="14"/>
        <v>-4.451211111832329</v>
      </c>
      <c r="J83">
        <f t="shared" si="16"/>
        <v>-0.20348393654090646</v>
      </c>
    </row>
    <row r="84" spans="1:16">
      <c r="B84" s="21" t="s">
        <v>88</v>
      </c>
      <c r="C84">
        <v>2</v>
      </c>
      <c r="E84">
        <f t="shared" si="12"/>
        <v>1.1428571428571429E-2</v>
      </c>
      <c r="F84">
        <f t="shared" si="15"/>
        <v>1.3061224489795917E-4</v>
      </c>
      <c r="I84">
        <f t="shared" si="14"/>
        <v>-6.4512111118323299</v>
      </c>
      <c r="J84">
        <f t="shared" si="16"/>
        <v>-7.3728126992369483E-2</v>
      </c>
    </row>
    <row r="85" spans="1:16">
      <c r="B85" s="21" t="s">
        <v>45</v>
      </c>
      <c r="C85">
        <v>2</v>
      </c>
      <c r="E85">
        <f t="shared" si="12"/>
        <v>1.1428571428571429E-2</v>
      </c>
      <c r="F85">
        <f t="shared" si="15"/>
        <v>1.3061224489795917E-4</v>
      </c>
      <c r="I85">
        <f t="shared" si="14"/>
        <v>-6.4512111118323299</v>
      </c>
      <c r="J85">
        <f t="shared" si="16"/>
        <v>-7.3728126992369483E-2</v>
      </c>
    </row>
    <row r="86" spans="1:16">
      <c r="B86" s="21" t="s">
        <v>83</v>
      </c>
      <c r="C86">
        <v>6</v>
      </c>
      <c r="E86">
        <f t="shared" si="12"/>
        <v>3.4285714285714287E-2</v>
      </c>
      <c r="F86">
        <f t="shared" si="15"/>
        <v>1.1755102040816327E-3</v>
      </c>
      <c r="I86">
        <f t="shared" si="14"/>
        <v>-4.8662486111111729</v>
      </c>
      <c r="J86">
        <f t="shared" si="16"/>
        <v>-0.16684280952381164</v>
      </c>
    </row>
    <row r="87" spans="1:16">
      <c r="B87" s="21" t="s">
        <v>67</v>
      </c>
      <c r="C87">
        <v>1</v>
      </c>
      <c r="E87">
        <f t="shared" si="12"/>
        <v>5.7142857142857143E-3</v>
      </c>
      <c r="F87">
        <f t="shared" si="15"/>
        <v>3.2653061224489793E-5</v>
      </c>
      <c r="I87">
        <f t="shared" si="14"/>
        <v>-7.4512111118323299</v>
      </c>
      <c r="J87">
        <f t="shared" si="16"/>
        <v>-4.2578349210470455E-2</v>
      </c>
    </row>
    <row r="88" spans="1:16">
      <c r="B88" s="21" t="s">
        <v>103</v>
      </c>
      <c r="C88">
        <v>4</v>
      </c>
      <c r="E88">
        <f t="shared" si="12"/>
        <v>2.2857142857142857E-2</v>
      </c>
      <c r="F88">
        <f t="shared" si="15"/>
        <v>5.2244897959183669E-4</v>
      </c>
      <c r="I88">
        <f t="shared" si="14"/>
        <v>-5.451211111832329</v>
      </c>
      <c r="J88">
        <f t="shared" si="16"/>
        <v>-0.12459911112759608</v>
      </c>
    </row>
    <row r="89" spans="1:16">
      <c r="B89" s="21" t="s">
        <v>99</v>
      </c>
      <c r="C89">
        <v>1</v>
      </c>
      <c r="E89">
        <f t="shared" si="12"/>
        <v>5.7142857142857143E-3</v>
      </c>
      <c r="F89">
        <f t="shared" si="15"/>
        <v>3.2653061224489793E-5</v>
      </c>
      <c r="I89">
        <f t="shared" si="14"/>
        <v>-7.4512111118323299</v>
      </c>
      <c r="J89">
        <f t="shared" si="16"/>
        <v>-4.2578349210470455E-2</v>
      </c>
    </row>
    <row r="91" spans="1:16">
      <c r="A91" s="5" t="s">
        <v>9</v>
      </c>
      <c r="C91" s="6" t="s">
        <v>29</v>
      </c>
      <c r="D91" s="6" t="s">
        <v>30</v>
      </c>
      <c r="E91" s="6" t="s">
        <v>31</v>
      </c>
      <c r="F91" s="6" t="s">
        <v>32</v>
      </c>
      <c r="G91" s="6" t="s">
        <v>33</v>
      </c>
      <c r="H91" s="7" t="s">
        <v>0</v>
      </c>
      <c r="I91" s="6" t="s">
        <v>34</v>
      </c>
      <c r="J91" s="6" t="s">
        <v>35</v>
      </c>
      <c r="K91" s="8" t="s">
        <v>36</v>
      </c>
      <c r="L91" s="6" t="s">
        <v>37</v>
      </c>
      <c r="M91" s="9" t="s">
        <v>1</v>
      </c>
      <c r="N91" s="10" t="s">
        <v>2</v>
      </c>
      <c r="O91" s="11" t="s">
        <v>3</v>
      </c>
      <c r="P91" s="12" t="s">
        <v>4</v>
      </c>
    </row>
    <row r="92" spans="1:16">
      <c r="A92" s="13"/>
      <c r="B92" s="21" t="s">
        <v>38</v>
      </c>
      <c r="C92">
        <v>4</v>
      </c>
      <c r="D92">
        <f>SUM(C92:C121)</f>
        <v>864</v>
      </c>
      <c r="E92">
        <f t="shared" ref="E92:E121" si="17">C92/D$92</f>
        <v>4.6296296296296294E-3</v>
      </c>
      <c r="F92">
        <f>E92^2</f>
        <v>2.143347050754458E-5</v>
      </c>
      <c r="G92">
        <f>SUM(F92:F121)</f>
        <v>0.20883434070644719</v>
      </c>
      <c r="H92" s="22">
        <f>1-G92</f>
        <v>0.79116565929355276</v>
      </c>
      <c r="I92">
        <f>LOG(E92,2)</f>
        <v>-7.7548875021634691</v>
      </c>
      <c r="J92">
        <f>E92*I92</f>
        <v>-3.5902256954460504E-2</v>
      </c>
      <c r="K92" s="15">
        <f>SUM(J92:J121)</f>
        <v>-3.0349865288971292</v>
      </c>
      <c r="L92">
        <v>30</v>
      </c>
      <c r="M92" s="16">
        <v>168</v>
      </c>
      <c r="N92" s="17">
        <v>10</v>
      </c>
      <c r="O92" s="18">
        <v>5.45</v>
      </c>
      <c r="P92" s="12">
        <v>17.399999999999999</v>
      </c>
    </row>
    <row r="93" spans="1:16">
      <c r="B93" s="21" t="s">
        <v>62</v>
      </c>
      <c r="C93">
        <v>1</v>
      </c>
      <c r="E93">
        <f t="shared" si="17"/>
        <v>1.1574074074074073E-3</v>
      </c>
      <c r="F93">
        <f t="shared" ref="F93:F121" si="18">E93^2</f>
        <v>1.3395919067215363E-6</v>
      </c>
      <c r="I93">
        <f t="shared" ref="I93:I121" si="19">LOG(E93,2)</f>
        <v>-9.75488750216347</v>
      </c>
      <c r="J93">
        <f>E93*I93</f>
        <v>-1.1290379053429941E-2</v>
      </c>
      <c r="K93" s="19">
        <f>-K92</f>
        <v>3.0349865288971292</v>
      </c>
    </row>
    <row r="94" spans="1:16">
      <c r="B94" s="21" t="s">
        <v>49</v>
      </c>
      <c r="C94">
        <v>116</v>
      </c>
      <c r="E94">
        <f t="shared" si="17"/>
        <v>0.13425925925925927</v>
      </c>
      <c r="F94">
        <f t="shared" si="18"/>
        <v>1.8025548696844997E-2</v>
      </c>
      <c r="I94">
        <f t="shared" si="19"/>
        <v>-2.8969065070358964</v>
      </c>
      <c r="J94">
        <f t="shared" ref="J94:J121" si="20">E94*I94</f>
        <v>-0.38893652177796761</v>
      </c>
    </row>
    <row r="95" spans="1:16">
      <c r="B95" s="21" t="s">
        <v>84</v>
      </c>
      <c r="C95">
        <v>1</v>
      </c>
      <c r="E95">
        <f t="shared" si="17"/>
        <v>1.1574074074074073E-3</v>
      </c>
      <c r="F95">
        <f t="shared" si="18"/>
        <v>1.3395919067215363E-6</v>
      </c>
      <c r="I95">
        <f t="shared" si="19"/>
        <v>-9.75488750216347</v>
      </c>
      <c r="J95">
        <f t="shared" si="20"/>
        <v>-1.1290379053429941E-2</v>
      </c>
    </row>
    <row r="96" spans="1:16">
      <c r="B96" s="21" t="s">
        <v>100</v>
      </c>
      <c r="C96">
        <v>1</v>
      </c>
      <c r="E96">
        <f t="shared" si="17"/>
        <v>1.1574074074074073E-3</v>
      </c>
      <c r="F96">
        <f t="shared" si="18"/>
        <v>1.3395919067215363E-6</v>
      </c>
      <c r="I96">
        <f t="shared" si="19"/>
        <v>-9.75488750216347</v>
      </c>
      <c r="J96">
        <f t="shared" si="20"/>
        <v>-1.1290379053429941E-2</v>
      </c>
    </row>
    <row r="97" spans="2:10">
      <c r="B97" s="21" t="s">
        <v>86</v>
      </c>
      <c r="C97">
        <v>5</v>
      </c>
      <c r="E97">
        <f t="shared" si="17"/>
        <v>5.7870370370370367E-3</v>
      </c>
      <c r="F97">
        <f t="shared" si="18"/>
        <v>3.3489797668038403E-5</v>
      </c>
      <c r="I97">
        <f t="shared" si="19"/>
        <v>-7.4329594072761074</v>
      </c>
      <c r="J97">
        <f t="shared" si="20"/>
        <v>-4.3014811384699696E-2</v>
      </c>
    </row>
    <row r="98" spans="2:10">
      <c r="B98" s="21" t="s">
        <v>43</v>
      </c>
      <c r="C98">
        <v>62</v>
      </c>
      <c r="E98">
        <f t="shared" si="17"/>
        <v>7.1759259259259259E-2</v>
      </c>
      <c r="F98">
        <f t="shared" si="18"/>
        <v>5.1493912894375856E-3</v>
      </c>
      <c r="I98">
        <f t="shared" si="19"/>
        <v>-3.8006911917765933</v>
      </c>
      <c r="J98">
        <f t="shared" si="20"/>
        <v>-0.2727347845950796</v>
      </c>
    </row>
    <row r="99" spans="2:10">
      <c r="B99" s="21" t="s">
        <v>77</v>
      </c>
      <c r="C99">
        <v>1</v>
      </c>
      <c r="E99">
        <f t="shared" si="17"/>
        <v>1.1574074074074073E-3</v>
      </c>
      <c r="F99">
        <f t="shared" si="18"/>
        <v>1.3395919067215363E-6</v>
      </c>
      <c r="I99">
        <f t="shared" si="19"/>
        <v>-9.75488750216347</v>
      </c>
      <c r="J99">
        <f t="shared" si="20"/>
        <v>-1.1290379053429941E-2</v>
      </c>
    </row>
    <row r="100" spans="2:10">
      <c r="B100" s="21" t="s">
        <v>52</v>
      </c>
      <c r="C100">
        <v>18</v>
      </c>
      <c r="E100">
        <f t="shared" si="17"/>
        <v>2.0833333333333332E-2</v>
      </c>
      <c r="F100">
        <f t="shared" si="18"/>
        <v>4.3402777777777775E-4</v>
      </c>
      <c r="I100">
        <f t="shared" si="19"/>
        <v>-5.584962500721157</v>
      </c>
      <c r="J100">
        <f t="shared" si="20"/>
        <v>-0.11635338543169077</v>
      </c>
    </row>
    <row r="101" spans="2:10">
      <c r="B101" s="21" t="s">
        <v>44</v>
      </c>
      <c r="C101">
        <v>341</v>
      </c>
      <c r="E101">
        <f t="shared" si="17"/>
        <v>0.39467592592592593</v>
      </c>
      <c r="F101">
        <f t="shared" si="18"/>
        <v>0.15576908650548696</v>
      </c>
      <c r="I101">
        <f t="shared" si="19"/>
        <v>-1.3412595731392962</v>
      </c>
      <c r="J101">
        <f t="shared" si="20"/>
        <v>-0.52936286393576393</v>
      </c>
    </row>
    <row r="102" spans="2:10">
      <c r="B102" s="21" t="s">
        <v>53</v>
      </c>
      <c r="C102">
        <v>134</v>
      </c>
      <c r="E102">
        <f t="shared" si="17"/>
        <v>0.15509259259259259</v>
      </c>
      <c r="F102">
        <f t="shared" si="18"/>
        <v>2.4053712277091906E-2</v>
      </c>
      <c r="I102">
        <f t="shared" si="19"/>
        <v>-2.6887983117056962</v>
      </c>
      <c r="J102">
        <f t="shared" si="20"/>
        <v>-0.41701270112102229</v>
      </c>
    </row>
    <row r="103" spans="2:10">
      <c r="B103" s="21" t="s">
        <v>54</v>
      </c>
      <c r="C103">
        <v>16</v>
      </c>
      <c r="E103">
        <f t="shared" si="17"/>
        <v>1.8518518518518517E-2</v>
      </c>
      <c r="F103">
        <f t="shared" si="18"/>
        <v>3.4293552812071328E-4</v>
      </c>
      <c r="I103">
        <f t="shared" si="19"/>
        <v>-5.7548875021634691</v>
      </c>
      <c r="J103">
        <f t="shared" si="20"/>
        <v>-0.10657199078080498</v>
      </c>
    </row>
    <row r="104" spans="2:10">
      <c r="B104" s="21" t="s">
        <v>55</v>
      </c>
      <c r="C104">
        <v>23</v>
      </c>
      <c r="E104">
        <f t="shared" si="17"/>
        <v>2.6620370370370371E-2</v>
      </c>
      <c r="F104">
        <f t="shared" si="18"/>
        <v>7.0864411865569272E-4</v>
      </c>
      <c r="I104">
        <f t="shared" si="19"/>
        <v>-5.2313255461064561</v>
      </c>
      <c r="J104">
        <f t="shared" si="20"/>
        <v>-0.1392598235653339</v>
      </c>
    </row>
    <row r="105" spans="2:10">
      <c r="B105" s="21" t="s">
        <v>87</v>
      </c>
      <c r="C105">
        <v>27</v>
      </c>
      <c r="E105">
        <f t="shared" si="17"/>
        <v>3.125E-2</v>
      </c>
      <c r="F105">
        <f t="shared" si="18"/>
        <v>9.765625E-4</v>
      </c>
      <c r="I105">
        <f t="shared" si="19"/>
        <v>-5</v>
      </c>
      <c r="J105">
        <f t="shared" si="20"/>
        <v>-0.15625</v>
      </c>
    </row>
    <row r="106" spans="2:10">
      <c r="B106" s="21" t="s">
        <v>93</v>
      </c>
      <c r="C106">
        <v>13</v>
      </c>
      <c r="E106">
        <f t="shared" si="17"/>
        <v>1.5046296296296295E-2</v>
      </c>
      <c r="F106">
        <f t="shared" si="18"/>
        <v>2.2639103223593961E-4</v>
      </c>
      <c r="I106">
        <f t="shared" si="19"/>
        <v>-6.0544477840223765</v>
      </c>
      <c r="J106">
        <f t="shared" si="20"/>
        <v>-9.1097015268855192E-2</v>
      </c>
    </row>
    <row r="107" spans="2:10">
      <c r="B107" s="21" t="s">
        <v>78</v>
      </c>
      <c r="C107">
        <v>3</v>
      </c>
      <c r="E107">
        <f t="shared" si="17"/>
        <v>3.472222222222222E-3</v>
      </c>
      <c r="F107">
        <f t="shared" si="18"/>
        <v>1.2056327160493826E-5</v>
      </c>
      <c r="I107">
        <f t="shared" si="19"/>
        <v>-8.1699250014423122</v>
      </c>
      <c r="J107">
        <f t="shared" si="20"/>
        <v>-2.8367795143896916E-2</v>
      </c>
    </row>
    <row r="108" spans="2:10">
      <c r="B108" s="21" t="s">
        <v>101</v>
      </c>
      <c r="C108">
        <v>0</v>
      </c>
      <c r="E108">
        <f t="shared" si="17"/>
        <v>0</v>
      </c>
      <c r="F108">
        <f t="shared" si="18"/>
        <v>0</v>
      </c>
      <c r="I108" t="s">
        <v>48</v>
      </c>
      <c r="J108" t="s">
        <v>48</v>
      </c>
    </row>
    <row r="109" spans="2:10">
      <c r="B109" s="21" t="s">
        <v>102</v>
      </c>
      <c r="C109">
        <v>1</v>
      </c>
      <c r="E109">
        <f t="shared" si="17"/>
        <v>1.1574074074074073E-3</v>
      </c>
      <c r="F109">
        <f t="shared" si="18"/>
        <v>1.3395919067215363E-6</v>
      </c>
      <c r="I109">
        <f t="shared" si="19"/>
        <v>-9.75488750216347</v>
      </c>
      <c r="J109">
        <f t="shared" si="20"/>
        <v>-1.1290379053429941E-2</v>
      </c>
    </row>
    <row r="110" spans="2:10">
      <c r="B110" s="21" t="s">
        <v>56</v>
      </c>
      <c r="C110">
        <v>6</v>
      </c>
      <c r="E110">
        <f t="shared" si="17"/>
        <v>6.9444444444444441E-3</v>
      </c>
      <c r="F110">
        <f t="shared" si="18"/>
        <v>4.8225308641975306E-5</v>
      </c>
      <c r="I110">
        <f t="shared" si="19"/>
        <v>-7.169925001442313</v>
      </c>
      <c r="J110">
        <f t="shared" si="20"/>
        <v>-4.9791145843349392E-2</v>
      </c>
    </row>
    <row r="111" spans="2:10">
      <c r="B111" s="21" t="s">
        <v>83</v>
      </c>
      <c r="C111">
        <v>2</v>
      </c>
      <c r="E111">
        <f t="shared" si="17"/>
        <v>2.3148148148148147E-3</v>
      </c>
      <c r="F111">
        <f t="shared" si="18"/>
        <v>5.358367626886145E-6</v>
      </c>
      <c r="I111">
        <f t="shared" si="19"/>
        <v>-8.75488750216347</v>
      </c>
      <c r="J111">
        <f t="shared" si="20"/>
        <v>-2.0265943292045067E-2</v>
      </c>
    </row>
    <row r="112" spans="2:10">
      <c r="B112" s="21" t="s">
        <v>58</v>
      </c>
      <c r="C112">
        <v>4</v>
      </c>
      <c r="E112">
        <f t="shared" si="17"/>
        <v>4.6296296296296294E-3</v>
      </c>
      <c r="F112">
        <f t="shared" si="18"/>
        <v>2.143347050754458E-5</v>
      </c>
      <c r="I112">
        <f t="shared" si="19"/>
        <v>-7.7548875021634691</v>
      </c>
      <c r="J112">
        <f t="shared" si="20"/>
        <v>-3.5902256954460504E-2</v>
      </c>
    </row>
    <row r="113" spans="1:16">
      <c r="B113" s="21" t="s">
        <v>59</v>
      </c>
      <c r="C113">
        <v>1</v>
      </c>
      <c r="E113">
        <f t="shared" si="17"/>
        <v>1.1574074074074073E-3</v>
      </c>
      <c r="F113">
        <f t="shared" si="18"/>
        <v>1.3395919067215363E-6</v>
      </c>
      <c r="I113">
        <f t="shared" si="19"/>
        <v>-9.75488750216347</v>
      </c>
      <c r="J113">
        <f t="shared" si="20"/>
        <v>-1.1290379053429941E-2</v>
      </c>
    </row>
    <row r="114" spans="1:16">
      <c r="B114" s="21" t="s">
        <v>47</v>
      </c>
      <c r="C114">
        <v>3</v>
      </c>
      <c r="E114">
        <f t="shared" si="17"/>
        <v>3.472222222222222E-3</v>
      </c>
      <c r="F114">
        <f t="shared" si="18"/>
        <v>1.2056327160493826E-5</v>
      </c>
      <c r="I114">
        <f t="shared" si="19"/>
        <v>-8.1699250014423122</v>
      </c>
      <c r="J114">
        <f t="shared" si="20"/>
        <v>-2.8367795143896916E-2</v>
      </c>
    </row>
    <row r="115" spans="1:16">
      <c r="B115" s="21" t="s">
        <v>68</v>
      </c>
      <c r="C115">
        <v>42</v>
      </c>
      <c r="E115">
        <f t="shared" si="17"/>
        <v>4.8611111111111112E-2</v>
      </c>
      <c r="F115">
        <f t="shared" si="18"/>
        <v>2.3630401234567902E-3</v>
      </c>
      <c r="I115">
        <f t="shared" si="19"/>
        <v>-4.3625700793847084</v>
      </c>
      <c r="J115">
        <f t="shared" si="20"/>
        <v>-0.21206937885897889</v>
      </c>
    </row>
    <row r="116" spans="1:16">
      <c r="B116" s="21" t="s">
        <v>69</v>
      </c>
      <c r="C116">
        <v>19</v>
      </c>
      <c r="E116">
        <f t="shared" si="17"/>
        <v>2.1990740740740741E-2</v>
      </c>
      <c r="F116">
        <f t="shared" si="18"/>
        <v>4.8359267832647466E-4</v>
      </c>
      <c r="I116">
        <f t="shared" si="19"/>
        <v>-5.506959988719883</v>
      </c>
      <c r="J116">
        <f t="shared" si="20"/>
        <v>-0.1211021293815715</v>
      </c>
    </row>
    <row r="117" spans="1:16">
      <c r="B117" s="21" t="s">
        <v>94</v>
      </c>
      <c r="C117">
        <v>8</v>
      </c>
      <c r="E117">
        <f t="shared" si="17"/>
        <v>9.2592592592592587E-3</v>
      </c>
      <c r="F117">
        <f t="shared" si="18"/>
        <v>8.573388203017832E-5</v>
      </c>
      <c r="I117">
        <f t="shared" si="19"/>
        <v>-6.7548875021634691</v>
      </c>
      <c r="J117">
        <f t="shared" si="20"/>
        <v>-6.254525464966175E-2</v>
      </c>
    </row>
    <row r="118" spans="1:16">
      <c r="B118" s="21" t="s">
        <v>60</v>
      </c>
      <c r="C118">
        <v>2</v>
      </c>
      <c r="E118">
        <f t="shared" si="17"/>
        <v>2.3148148148148147E-3</v>
      </c>
      <c r="F118">
        <f t="shared" si="18"/>
        <v>5.358367626886145E-6</v>
      </c>
      <c r="I118">
        <f t="shared" si="19"/>
        <v>-8.75488750216347</v>
      </c>
      <c r="J118">
        <f t="shared" si="20"/>
        <v>-2.0265943292045067E-2</v>
      </c>
    </row>
    <row r="119" spans="1:16">
      <c r="B119" s="21" t="s">
        <v>99</v>
      </c>
      <c r="C119">
        <v>4</v>
      </c>
      <c r="E119">
        <f t="shared" si="17"/>
        <v>4.6296296296296294E-3</v>
      </c>
      <c r="F119">
        <f t="shared" si="18"/>
        <v>2.143347050754458E-5</v>
      </c>
      <c r="I119">
        <f t="shared" si="19"/>
        <v>-7.7548875021634691</v>
      </c>
      <c r="J119">
        <f t="shared" si="20"/>
        <v>-3.5902256954460504E-2</v>
      </c>
    </row>
    <row r="120" spans="1:16">
      <c r="B120" s="21" t="s">
        <v>71</v>
      </c>
      <c r="C120">
        <v>2</v>
      </c>
      <c r="E120">
        <f t="shared" si="17"/>
        <v>2.3148148148148147E-3</v>
      </c>
      <c r="F120">
        <f t="shared" si="18"/>
        <v>5.358367626886145E-6</v>
      </c>
      <c r="I120">
        <f t="shared" si="19"/>
        <v>-8.75488750216347</v>
      </c>
      <c r="J120">
        <f t="shared" si="20"/>
        <v>-2.0265943292045067E-2</v>
      </c>
    </row>
    <row r="121" spans="1:16">
      <c r="B121" s="21" t="s">
        <v>61</v>
      </c>
      <c r="C121">
        <v>4</v>
      </c>
      <c r="E121">
        <f t="shared" si="17"/>
        <v>4.6296296296296294E-3</v>
      </c>
      <c r="F121">
        <f t="shared" si="18"/>
        <v>2.143347050754458E-5</v>
      </c>
      <c r="I121">
        <f t="shared" si="19"/>
        <v>-7.7548875021634691</v>
      </c>
      <c r="J121">
        <f t="shared" si="20"/>
        <v>-3.5902256954460504E-2</v>
      </c>
    </row>
    <row r="123" spans="1:16">
      <c r="A123" s="5" t="s">
        <v>10</v>
      </c>
      <c r="C123" s="6" t="s">
        <v>29</v>
      </c>
      <c r="D123" s="6" t="s">
        <v>30</v>
      </c>
      <c r="E123" s="6" t="s">
        <v>31</v>
      </c>
      <c r="F123" s="6" t="s">
        <v>32</v>
      </c>
      <c r="G123" s="6" t="s">
        <v>33</v>
      </c>
      <c r="H123" s="7" t="s">
        <v>0</v>
      </c>
      <c r="I123" s="6" t="s">
        <v>34</v>
      </c>
      <c r="J123" s="6" t="s">
        <v>35</v>
      </c>
      <c r="K123" s="8" t="s">
        <v>36</v>
      </c>
      <c r="L123" s="6" t="s">
        <v>37</v>
      </c>
      <c r="M123" s="9" t="s">
        <v>1</v>
      </c>
      <c r="N123" s="10" t="s">
        <v>2</v>
      </c>
      <c r="O123" s="11" t="s">
        <v>3</v>
      </c>
      <c r="P123" s="12" t="s">
        <v>4</v>
      </c>
    </row>
    <row r="124" spans="1:16">
      <c r="A124" s="13"/>
      <c r="B124" s="21" t="s">
        <v>38</v>
      </c>
      <c r="C124">
        <v>8</v>
      </c>
      <c r="D124">
        <f>SUM(C124:C133)</f>
        <v>1354</v>
      </c>
      <c r="E124">
        <f t="shared" ref="E124:E133" si="21">C124/D$124</f>
        <v>5.9084194977843431E-3</v>
      </c>
      <c r="F124">
        <f>E124^2</f>
        <v>3.490942096179819E-5</v>
      </c>
      <c r="G124">
        <f>SUM(F124:F133)</f>
        <v>0.26667743040479652</v>
      </c>
      <c r="H124" s="22">
        <f>1-G124</f>
        <v>0.73332256959520348</v>
      </c>
      <c r="I124">
        <f>LOG(E124,2)</f>
        <v>-7.4030120235749965</v>
      </c>
      <c r="J124">
        <f>E124*I124</f>
        <v>-4.3740100582422434E-2</v>
      </c>
      <c r="K124" s="15">
        <f>SUM(J124:J133)</f>
        <v>-2.0686216829619433</v>
      </c>
      <c r="L124">
        <v>14</v>
      </c>
      <c r="M124" s="16">
        <v>33</v>
      </c>
      <c r="N124" s="17">
        <v>5.29</v>
      </c>
      <c r="O124" s="18">
        <v>2.67</v>
      </c>
      <c r="P124" s="12">
        <v>13.8</v>
      </c>
    </row>
    <row r="125" spans="1:16">
      <c r="B125" s="21" t="s">
        <v>41</v>
      </c>
      <c r="C125">
        <v>4</v>
      </c>
      <c r="E125">
        <f t="shared" si="21"/>
        <v>2.9542097488921715E-3</v>
      </c>
      <c r="F125">
        <f t="shared" ref="F125:F133" si="22">E125^2</f>
        <v>8.7273552404495474E-6</v>
      </c>
      <c r="I125">
        <f t="shared" ref="I125:I133" si="23">LOG(E125,2)</f>
        <v>-8.4030120235749965</v>
      </c>
      <c r="J125">
        <f>E125*I125</f>
        <v>-2.482426004010339E-2</v>
      </c>
      <c r="K125" s="19">
        <f>-K124</f>
        <v>2.0686216829619433</v>
      </c>
    </row>
    <row r="126" spans="1:16">
      <c r="B126" s="21" t="s">
        <v>65</v>
      </c>
      <c r="C126">
        <v>8</v>
      </c>
      <c r="E126">
        <f t="shared" si="21"/>
        <v>5.9084194977843431E-3</v>
      </c>
      <c r="F126">
        <f t="shared" si="22"/>
        <v>3.490942096179819E-5</v>
      </c>
      <c r="I126">
        <f t="shared" si="23"/>
        <v>-7.4030120235749965</v>
      </c>
      <c r="J126">
        <f>E126*I126</f>
        <v>-4.3740100582422434E-2</v>
      </c>
    </row>
    <row r="127" spans="1:16">
      <c r="B127" s="21" t="s">
        <v>43</v>
      </c>
      <c r="C127">
        <v>284</v>
      </c>
      <c r="E127">
        <f t="shared" si="21"/>
        <v>0.20974889217134415</v>
      </c>
      <c r="F127">
        <f t="shared" si="22"/>
        <v>4.399459776710616E-2</v>
      </c>
      <c r="I127">
        <f t="shared" si="23"/>
        <v>-2.2532649040703148</v>
      </c>
      <c r="J127">
        <f t="shared" ref="J127:J133" si="24">E127*I127</f>
        <v>-0.47261981739731856</v>
      </c>
    </row>
    <row r="128" spans="1:16">
      <c r="B128" s="21" t="s">
        <v>52</v>
      </c>
      <c r="C128">
        <v>510</v>
      </c>
      <c r="E128">
        <f t="shared" si="21"/>
        <v>0.37666174298375182</v>
      </c>
      <c r="F128">
        <f t="shared" si="22"/>
        <v>0.14187406862755791</v>
      </c>
      <c r="I128">
        <f t="shared" si="23"/>
        <v>-1.408658586716139</v>
      </c>
      <c r="J128">
        <f t="shared" si="24"/>
        <v>-0.53058779854152938</v>
      </c>
    </row>
    <row r="129" spans="1:16">
      <c r="B129" s="21" t="s">
        <v>44</v>
      </c>
      <c r="C129">
        <v>319</v>
      </c>
      <c r="E129">
        <f t="shared" si="21"/>
        <v>0.23559822747415066</v>
      </c>
      <c r="F129">
        <f t="shared" si="22"/>
        <v>5.5506524788961641E-2</v>
      </c>
      <c r="I129">
        <f t="shared" si="23"/>
        <v>-2.0855994098101274</v>
      </c>
      <c r="J129">
        <f t="shared" si="24"/>
        <v>-0.49136352417240076</v>
      </c>
    </row>
    <row r="130" spans="1:16">
      <c r="B130" s="21" t="s">
        <v>88</v>
      </c>
      <c r="C130">
        <v>1</v>
      </c>
      <c r="E130">
        <f t="shared" si="21"/>
        <v>7.3855243722304289E-4</v>
      </c>
      <c r="F130">
        <f t="shared" si="22"/>
        <v>5.4545970252809671E-7</v>
      </c>
      <c r="I130">
        <f t="shared" si="23"/>
        <v>-10.403012023574997</v>
      </c>
      <c r="J130">
        <f t="shared" si="24"/>
        <v>-7.6831698844719333E-3</v>
      </c>
    </row>
    <row r="131" spans="1:16">
      <c r="B131" s="21" t="s">
        <v>45</v>
      </c>
      <c r="C131">
        <v>4</v>
      </c>
      <c r="E131">
        <f t="shared" si="21"/>
        <v>2.9542097488921715E-3</v>
      </c>
      <c r="F131">
        <f t="shared" si="22"/>
        <v>8.7273552404495474E-6</v>
      </c>
      <c r="I131">
        <f t="shared" si="23"/>
        <v>-8.4030120235749965</v>
      </c>
      <c r="J131">
        <f>E131*I131</f>
        <v>-2.482426004010339E-2</v>
      </c>
    </row>
    <row r="132" spans="1:16">
      <c r="B132" s="21" t="s">
        <v>47</v>
      </c>
      <c r="C132">
        <v>215</v>
      </c>
      <c r="E132">
        <f t="shared" si="21"/>
        <v>0.15878877400295421</v>
      </c>
      <c r="F132">
        <f t="shared" si="22"/>
        <v>2.5213874749361268E-2</v>
      </c>
      <c r="I132">
        <f t="shared" si="23"/>
        <v>-2.6548191739855365</v>
      </c>
      <c r="J132">
        <f t="shared" si="24"/>
        <v>-0.42155548183669894</v>
      </c>
    </row>
    <row r="133" spans="1:16">
      <c r="B133" s="21" t="s">
        <v>60</v>
      </c>
      <c r="C133">
        <v>1</v>
      </c>
      <c r="E133">
        <f t="shared" si="21"/>
        <v>7.3855243722304289E-4</v>
      </c>
      <c r="F133">
        <f t="shared" si="22"/>
        <v>5.4545970252809671E-7</v>
      </c>
      <c r="I133">
        <f t="shared" si="23"/>
        <v>-10.403012023574997</v>
      </c>
      <c r="J133">
        <f t="shared" si="24"/>
        <v>-7.6831698844719333E-3</v>
      </c>
    </row>
    <row r="135" spans="1:16">
      <c r="A135" s="5" t="s">
        <v>12</v>
      </c>
      <c r="B135" s="6"/>
      <c r="C135" s="6" t="s">
        <v>29</v>
      </c>
      <c r="D135" s="6" t="s">
        <v>30</v>
      </c>
      <c r="E135" s="6" t="s">
        <v>31</v>
      </c>
      <c r="F135" s="6" t="s">
        <v>32</v>
      </c>
      <c r="G135" s="6" t="s">
        <v>33</v>
      </c>
      <c r="H135" s="7" t="s">
        <v>0</v>
      </c>
      <c r="I135" s="6" t="s">
        <v>34</v>
      </c>
      <c r="J135" s="6" t="s">
        <v>35</v>
      </c>
      <c r="K135" s="8" t="s">
        <v>36</v>
      </c>
      <c r="L135" s="6" t="s">
        <v>37</v>
      </c>
      <c r="M135" s="9" t="s">
        <v>1</v>
      </c>
      <c r="N135" s="10" t="s">
        <v>2</v>
      </c>
      <c r="O135" s="11" t="s">
        <v>3</v>
      </c>
      <c r="P135" s="12" t="s">
        <v>4</v>
      </c>
    </row>
    <row r="136" spans="1:16">
      <c r="A136" s="13"/>
      <c r="B136" t="s">
        <v>38</v>
      </c>
      <c r="C136">
        <v>2</v>
      </c>
      <c r="D136">
        <f>SUM(C136:C145)</f>
        <v>362</v>
      </c>
      <c r="E136">
        <f t="shared" ref="E136:E145" si="25">C136/D$136</f>
        <v>5.5248618784530384E-3</v>
      </c>
      <c r="F136">
        <f t="shared" ref="F136:F145" si="26">E136^2</f>
        <v>3.0524098775983637E-5</v>
      </c>
      <c r="G136">
        <f>SUM(F136:F145)</f>
        <v>0.37054729709105344</v>
      </c>
      <c r="H136" s="14">
        <f>1-G136</f>
        <v>0.6294527029089465</v>
      </c>
      <c r="I136">
        <f t="shared" ref="I136:I145" si="27">LOG(E136,2)</f>
        <v>-7.4998458870832057</v>
      </c>
      <c r="J136">
        <f t="shared" ref="J136:J145" si="28">E136*I136</f>
        <v>-4.1435612635818811E-2</v>
      </c>
      <c r="K136" s="15">
        <f>SUM(J136:J145)</f>
        <v>-1.7204328575533767</v>
      </c>
      <c r="L136">
        <v>10</v>
      </c>
      <c r="M136" s="16">
        <v>18</v>
      </c>
      <c r="N136" s="17">
        <v>10.75</v>
      </c>
      <c r="O136" s="18">
        <v>2</v>
      </c>
      <c r="P136" s="12">
        <v>12.7</v>
      </c>
    </row>
    <row r="137" spans="1:16">
      <c r="B137" t="s">
        <v>39</v>
      </c>
      <c r="C137">
        <v>2</v>
      </c>
      <c r="E137">
        <f t="shared" si="25"/>
        <v>5.5248618784530384E-3</v>
      </c>
      <c r="F137">
        <f t="shared" si="26"/>
        <v>3.0524098775983637E-5</v>
      </c>
      <c r="I137">
        <f t="shared" si="27"/>
        <v>-7.4998458870832057</v>
      </c>
      <c r="J137">
        <f t="shared" si="28"/>
        <v>-4.1435612635818811E-2</v>
      </c>
      <c r="K137" s="19">
        <f>-K136</f>
        <v>1.7204328575533767</v>
      </c>
    </row>
    <row r="138" spans="1:16">
      <c r="B138" t="s">
        <v>40</v>
      </c>
      <c r="C138">
        <v>1</v>
      </c>
      <c r="E138">
        <f t="shared" si="25"/>
        <v>2.7624309392265192E-3</v>
      </c>
      <c r="F138">
        <f t="shared" si="26"/>
        <v>7.6310246939959091E-6</v>
      </c>
      <c r="I138">
        <f t="shared" si="27"/>
        <v>-8.4998458870832057</v>
      </c>
      <c r="J138">
        <f t="shared" si="28"/>
        <v>-2.3480237257135925E-2</v>
      </c>
    </row>
    <row r="139" spans="1:16">
      <c r="B139" t="s">
        <v>41</v>
      </c>
      <c r="C139">
        <v>1</v>
      </c>
      <c r="E139">
        <f t="shared" si="25"/>
        <v>2.7624309392265192E-3</v>
      </c>
      <c r="F139">
        <f t="shared" si="26"/>
        <v>7.6310246939959091E-6</v>
      </c>
      <c r="I139">
        <f t="shared" si="27"/>
        <v>-8.4998458870832057</v>
      </c>
      <c r="J139">
        <f t="shared" si="28"/>
        <v>-2.3480237257135925E-2</v>
      </c>
    </row>
    <row r="140" spans="1:16">
      <c r="B140" t="s">
        <v>42</v>
      </c>
      <c r="C140">
        <v>61</v>
      </c>
      <c r="E140">
        <f t="shared" si="25"/>
        <v>0.16850828729281769</v>
      </c>
      <c r="F140">
        <f t="shared" si="26"/>
        <v>2.8395042886358784E-2</v>
      </c>
      <c r="I140">
        <f t="shared" si="27"/>
        <v>-2.569108549520319</v>
      </c>
      <c r="J140">
        <f t="shared" si="28"/>
        <v>-0.43291608154900407</v>
      </c>
    </row>
    <row r="141" spans="1:16">
      <c r="B141" t="s">
        <v>43</v>
      </c>
      <c r="C141">
        <v>101</v>
      </c>
      <c r="E141">
        <f t="shared" si="25"/>
        <v>0.27900552486187846</v>
      </c>
      <c r="F141">
        <f t="shared" si="26"/>
        <v>7.784408290345228E-2</v>
      </c>
      <c r="I141">
        <f t="shared" si="27"/>
        <v>-1.8416344043314106</v>
      </c>
      <c r="J141">
        <f t="shared" si="28"/>
        <v>-0.51382617358417815</v>
      </c>
    </row>
    <row r="142" spans="1:16">
      <c r="B142" t="s">
        <v>44</v>
      </c>
      <c r="C142">
        <v>1</v>
      </c>
      <c r="E142">
        <f t="shared" si="25"/>
        <v>2.7624309392265192E-3</v>
      </c>
      <c r="F142">
        <f t="shared" si="26"/>
        <v>7.6310246939959091E-6</v>
      </c>
      <c r="I142">
        <f t="shared" si="27"/>
        <v>-8.4998458870832057</v>
      </c>
      <c r="J142">
        <f t="shared" si="28"/>
        <v>-2.3480237257135925E-2</v>
      </c>
    </row>
    <row r="143" spans="1:16">
      <c r="B143" t="s">
        <v>45</v>
      </c>
      <c r="C143">
        <v>5</v>
      </c>
      <c r="E143">
        <f t="shared" si="25"/>
        <v>1.3812154696132596E-2</v>
      </c>
      <c r="F143">
        <f t="shared" si="26"/>
        <v>1.9077561734989773E-4</v>
      </c>
      <c r="I143">
        <f t="shared" si="27"/>
        <v>-6.1779177921958439</v>
      </c>
      <c r="J143">
        <f t="shared" si="28"/>
        <v>-8.5330356245798947E-2</v>
      </c>
    </row>
    <row r="144" spans="1:16">
      <c r="B144" t="s">
        <v>46</v>
      </c>
      <c r="C144">
        <v>2</v>
      </c>
      <c r="E144">
        <f t="shared" si="25"/>
        <v>5.5248618784530384E-3</v>
      </c>
      <c r="F144">
        <f t="shared" si="26"/>
        <v>3.0524098775983637E-5</v>
      </c>
      <c r="I144">
        <f t="shared" si="27"/>
        <v>-7.4998458870832057</v>
      </c>
      <c r="J144">
        <f t="shared" si="28"/>
        <v>-4.1435612635818811E-2</v>
      </c>
    </row>
    <row r="145" spans="1:16">
      <c r="B145" t="s">
        <v>47</v>
      </c>
      <c r="C145">
        <v>186</v>
      </c>
      <c r="E145">
        <f t="shared" si="25"/>
        <v>0.51381215469613262</v>
      </c>
      <c r="F145">
        <f t="shared" si="26"/>
        <v>0.26400293031348254</v>
      </c>
      <c r="I145">
        <f t="shared" si="27"/>
        <v>-0.960687075975174</v>
      </c>
      <c r="J145">
        <f t="shared" si="28"/>
        <v>-0.49361269649553141</v>
      </c>
    </row>
    <row r="146" spans="1:16">
      <c r="B146" s="21"/>
    </row>
    <row r="147" spans="1:16">
      <c r="A147" s="5" t="s">
        <v>13</v>
      </c>
      <c r="C147" s="6" t="s">
        <v>29</v>
      </c>
      <c r="D147" s="6" t="s">
        <v>30</v>
      </c>
      <c r="E147" s="6" t="s">
        <v>31</v>
      </c>
      <c r="F147" s="6" t="s">
        <v>32</v>
      </c>
      <c r="G147" s="6" t="s">
        <v>33</v>
      </c>
      <c r="H147" s="7" t="s">
        <v>0</v>
      </c>
      <c r="I147" s="6" t="s">
        <v>34</v>
      </c>
      <c r="J147" s="6" t="s">
        <v>35</v>
      </c>
      <c r="K147" s="8" t="s">
        <v>36</v>
      </c>
      <c r="L147" s="6" t="s">
        <v>37</v>
      </c>
      <c r="M147" s="9" t="s">
        <v>1</v>
      </c>
      <c r="N147" s="10" t="s">
        <v>2</v>
      </c>
      <c r="O147" s="11" t="s">
        <v>3</v>
      </c>
      <c r="P147" s="12" t="s">
        <v>4</v>
      </c>
    </row>
    <row r="148" spans="1:16">
      <c r="A148" s="13"/>
      <c r="B148" s="21" t="s">
        <v>65</v>
      </c>
      <c r="C148">
        <v>4</v>
      </c>
      <c r="D148">
        <f>SUM(C148:C158)</f>
        <v>1237</v>
      </c>
      <c r="E148">
        <f t="shared" ref="E148:E158" si="29">C148/D$148</f>
        <v>3.2336297493936943E-3</v>
      </c>
      <c r="F148">
        <f>E148^2</f>
        <v>1.0456361356163926E-5</v>
      </c>
      <c r="G148">
        <f>SUM(F148:F158)</f>
        <v>0.2794586741725914</v>
      </c>
      <c r="H148" s="22">
        <f>1-G148</f>
        <v>0.7205413258274086</v>
      </c>
      <c r="I148">
        <f>LOG(E148,2)</f>
        <v>-8.2726297849763704</v>
      </c>
      <c r="J148">
        <f>E148*I148</f>
        <v>-2.6750621778419952E-2</v>
      </c>
      <c r="K148" s="15">
        <f>SUM(J148:J158)</f>
        <v>-2.037062234427478</v>
      </c>
      <c r="L148">
        <v>11</v>
      </c>
      <c r="M148" s="16">
        <v>32</v>
      </c>
      <c r="N148" s="17">
        <v>6.55</v>
      </c>
      <c r="O148" s="18">
        <v>4.47</v>
      </c>
      <c r="P148" s="12">
        <v>6.5</v>
      </c>
    </row>
    <row r="149" spans="1:16">
      <c r="B149" s="21" t="s">
        <v>43</v>
      </c>
      <c r="C149">
        <v>364</v>
      </c>
      <c r="E149">
        <f t="shared" si="29"/>
        <v>0.29426030719482621</v>
      </c>
      <c r="F149">
        <f t="shared" ref="F149:F158" si="30">E149^2</f>
        <v>8.6589128390393483E-2</v>
      </c>
      <c r="I149">
        <f t="shared" ref="I149:I158" si="31">LOG(E149,2)</f>
        <v>-1.7648351447776733</v>
      </c>
      <c r="J149">
        <f t="shared" ref="J149:J158" si="32">E149*I149</f>
        <v>-0.51932093185050376</v>
      </c>
      <c r="K149" s="19">
        <f>-K148</f>
        <v>2.037062234427478</v>
      </c>
    </row>
    <row r="150" spans="1:16">
      <c r="B150" s="21" t="s">
        <v>74</v>
      </c>
      <c r="C150">
        <v>1</v>
      </c>
      <c r="E150">
        <f t="shared" si="29"/>
        <v>8.0840743734842356E-4</v>
      </c>
      <c r="F150">
        <f t="shared" si="30"/>
        <v>6.5352258476024536E-7</v>
      </c>
      <c r="I150">
        <f t="shared" si="31"/>
        <v>-10.27262978497637</v>
      </c>
      <c r="J150">
        <f t="shared" si="32"/>
        <v>-8.3044703193018345E-3</v>
      </c>
    </row>
    <row r="151" spans="1:16">
      <c r="B151" s="21" t="s">
        <v>75</v>
      </c>
      <c r="C151">
        <v>4</v>
      </c>
      <c r="E151">
        <f t="shared" si="29"/>
        <v>3.2336297493936943E-3</v>
      </c>
      <c r="F151">
        <f t="shared" si="30"/>
        <v>1.0456361356163926E-5</v>
      </c>
      <c r="I151">
        <f t="shared" si="31"/>
        <v>-8.2726297849763704</v>
      </c>
      <c r="J151">
        <f t="shared" si="32"/>
        <v>-2.6750621778419952E-2</v>
      </c>
    </row>
    <row r="152" spans="1:16">
      <c r="B152" s="21" t="s">
        <v>52</v>
      </c>
      <c r="C152">
        <v>183</v>
      </c>
      <c r="E152">
        <f t="shared" si="29"/>
        <v>0.14793856103476152</v>
      </c>
      <c r="F152">
        <f t="shared" si="30"/>
        <v>2.1885817841035861E-2</v>
      </c>
      <c r="I152">
        <f t="shared" si="31"/>
        <v>-2.7569299466923276</v>
      </c>
      <c r="J152">
        <f t="shared" si="32"/>
        <v>-0.40785624918730473</v>
      </c>
    </row>
    <row r="153" spans="1:16">
      <c r="B153" s="21" t="s">
        <v>44</v>
      </c>
      <c r="C153">
        <v>192</v>
      </c>
      <c r="E153">
        <f t="shared" si="29"/>
        <v>0.15521422797089734</v>
      </c>
      <c r="F153">
        <f t="shared" si="30"/>
        <v>2.4091456564601692E-2</v>
      </c>
      <c r="I153">
        <f t="shared" si="31"/>
        <v>-2.6876672842552134</v>
      </c>
      <c r="J153">
        <f t="shared" si="32"/>
        <v>-0.41716420256831127</v>
      </c>
    </row>
    <row r="154" spans="1:16">
      <c r="B154" s="21" t="s">
        <v>76</v>
      </c>
      <c r="C154">
        <v>2</v>
      </c>
      <c r="E154">
        <f t="shared" si="29"/>
        <v>1.6168148746968471E-3</v>
      </c>
      <c r="F154">
        <f t="shared" si="30"/>
        <v>2.6140903390409815E-6</v>
      </c>
      <c r="I154">
        <f t="shared" si="31"/>
        <v>-9.2726297849763704</v>
      </c>
      <c r="J154">
        <f t="shared" si="32"/>
        <v>-1.4992125763906823E-2</v>
      </c>
    </row>
    <row r="155" spans="1:16">
      <c r="B155" s="21" t="s">
        <v>45</v>
      </c>
      <c r="C155">
        <v>4</v>
      </c>
      <c r="E155">
        <f t="shared" si="29"/>
        <v>3.2336297493936943E-3</v>
      </c>
      <c r="F155">
        <f t="shared" si="30"/>
        <v>1.0456361356163926E-5</v>
      </c>
      <c r="I155">
        <f t="shared" si="31"/>
        <v>-8.2726297849763704</v>
      </c>
      <c r="J155">
        <f t="shared" si="32"/>
        <v>-2.6750621778419952E-2</v>
      </c>
    </row>
    <row r="156" spans="1:16">
      <c r="B156" s="21" t="s">
        <v>46</v>
      </c>
      <c r="C156">
        <v>4</v>
      </c>
      <c r="E156">
        <f t="shared" si="29"/>
        <v>3.2336297493936943E-3</v>
      </c>
      <c r="F156">
        <f t="shared" si="30"/>
        <v>1.0456361356163926E-5</v>
      </c>
      <c r="I156">
        <f t="shared" si="31"/>
        <v>-8.2726297849763704</v>
      </c>
      <c r="J156">
        <f t="shared" si="32"/>
        <v>-2.6750621778419952E-2</v>
      </c>
    </row>
    <row r="157" spans="1:16">
      <c r="B157" s="21" t="s">
        <v>47</v>
      </c>
      <c r="C157">
        <v>474</v>
      </c>
      <c r="E157">
        <f t="shared" si="29"/>
        <v>0.3831851253031528</v>
      </c>
      <c r="F157">
        <f t="shared" si="30"/>
        <v>0.14683084025359291</v>
      </c>
      <c r="I157">
        <f t="shared" si="31"/>
        <v>-1.3838865360781107</v>
      </c>
      <c r="J157">
        <f>E157*I157</f>
        <v>-0.53028473573243695</v>
      </c>
    </row>
    <row r="158" spans="1:16">
      <c r="B158" s="21" t="s">
        <v>60</v>
      </c>
      <c r="C158">
        <v>5</v>
      </c>
      <c r="E158">
        <f t="shared" si="29"/>
        <v>4.0420371867421184E-3</v>
      </c>
      <c r="F158">
        <f t="shared" si="30"/>
        <v>1.6338064619006138E-5</v>
      </c>
      <c r="I158">
        <f t="shared" si="31"/>
        <v>-7.9507016900890068</v>
      </c>
      <c r="J158">
        <f t="shared" si="32"/>
        <v>-3.2137031892033173E-2</v>
      </c>
    </row>
    <row r="159" spans="1:16">
      <c r="B159" s="21"/>
    </row>
    <row r="160" spans="1:16">
      <c r="A160" s="5" t="s">
        <v>14</v>
      </c>
      <c r="C160" s="6" t="s">
        <v>29</v>
      </c>
      <c r="D160" s="6" t="s">
        <v>30</v>
      </c>
      <c r="E160" s="6" t="s">
        <v>31</v>
      </c>
      <c r="F160" s="6" t="s">
        <v>32</v>
      </c>
      <c r="G160" s="6" t="s">
        <v>33</v>
      </c>
      <c r="H160" s="7" t="s">
        <v>0</v>
      </c>
      <c r="I160" s="6" t="s">
        <v>34</v>
      </c>
      <c r="J160" s="6" t="s">
        <v>35</v>
      </c>
      <c r="K160" s="8" t="s">
        <v>36</v>
      </c>
      <c r="L160" s="6" t="s">
        <v>37</v>
      </c>
      <c r="M160" s="9" t="s">
        <v>1</v>
      </c>
      <c r="N160" s="10" t="s">
        <v>2</v>
      </c>
      <c r="O160" s="11" t="s">
        <v>3</v>
      </c>
      <c r="P160" s="12" t="s">
        <v>4</v>
      </c>
    </row>
    <row r="161" spans="1:16">
      <c r="A161" s="13"/>
      <c r="B161" s="21" t="s">
        <v>43</v>
      </c>
      <c r="C161">
        <v>61</v>
      </c>
      <c r="D161">
        <f>SUM(C161:C168)</f>
        <v>483</v>
      </c>
      <c r="E161">
        <f t="shared" ref="E161:E168" si="33">C161/D$161</f>
        <v>0.12629399585921325</v>
      </c>
      <c r="F161">
        <f>E161^2</f>
        <v>1.5950173390086975E-2</v>
      </c>
      <c r="G161">
        <f>SUM(F161:F168)</f>
        <v>0.30585668419856915</v>
      </c>
      <c r="H161" s="22">
        <f>1-G161</f>
        <v>0.69414331580143085</v>
      </c>
      <c r="I161">
        <f>LOG(E161,2)</f>
        <v>-2.9851420412728866</v>
      </c>
      <c r="J161">
        <f>E161*I161</f>
        <v>-0.37700551659968135</v>
      </c>
      <c r="K161" s="15">
        <f>SUM(J161:J168)</f>
        <v>-1.9575285731522531</v>
      </c>
      <c r="L161">
        <v>8</v>
      </c>
      <c r="M161" s="16">
        <v>31</v>
      </c>
      <c r="N161" s="17">
        <v>11.6</v>
      </c>
      <c r="O161" s="18">
        <v>3.2</v>
      </c>
      <c r="P161" s="12">
        <v>8.9</v>
      </c>
    </row>
    <row r="162" spans="1:16">
      <c r="B162" s="21" t="s">
        <v>77</v>
      </c>
      <c r="C162">
        <v>1</v>
      </c>
      <c r="E162">
        <f t="shared" si="33"/>
        <v>2.070393374741201E-3</v>
      </c>
      <c r="F162">
        <f t="shared" ref="F162:F168" si="34">E162^2</f>
        <v>4.2865287261722592E-6</v>
      </c>
      <c r="I162">
        <f t="shared" ref="I162:I168" si="35">LOG(E162,2)</f>
        <v>-8.915879378835772</v>
      </c>
      <c r="J162">
        <f t="shared" ref="J162:J168" si="36">E162*I162</f>
        <v>-1.8459377595933277E-2</v>
      </c>
      <c r="K162" s="19">
        <f>-K161</f>
        <v>1.9575285731522531</v>
      </c>
    </row>
    <row r="163" spans="1:16">
      <c r="B163" s="21" t="s">
        <v>52</v>
      </c>
      <c r="C163">
        <v>8</v>
      </c>
      <c r="E163">
        <f t="shared" si="33"/>
        <v>1.6563146997929608E-2</v>
      </c>
      <c r="F163">
        <f t="shared" si="34"/>
        <v>2.7433783847502459E-4</v>
      </c>
      <c r="I163">
        <f t="shared" si="35"/>
        <v>-5.9158793788357737</v>
      </c>
      <c r="J163">
        <f t="shared" si="36"/>
        <v>-9.7985579773677417E-2</v>
      </c>
    </row>
    <row r="164" spans="1:16">
      <c r="B164" s="21" t="s">
        <v>44</v>
      </c>
      <c r="C164">
        <v>85</v>
      </c>
      <c r="E164">
        <f t="shared" si="33"/>
        <v>0.17598343685300208</v>
      </c>
      <c r="F164">
        <f t="shared" si="34"/>
        <v>3.097017004659457E-2</v>
      </c>
      <c r="I164">
        <f t="shared" si="35"/>
        <v>-2.5064884426980716</v>
      </c>
      <c r="J164">
        <f t="shared" si="36"/>
        <v>-0.44110045057833558</v>
      </c>
    </row>
    <row r="165" spans="1:16">
      <c r="B165" s="21" t="s">
        <v>53</v>
      </c>
      <c r="C165">
        <v>103</v>
      </c>
      <c r="E165">
        <f t="shared" si="33"/>
        <v>0.21325051759834368</v>
      </c>
      <c r="F165">
        <f t="shared" si="34"/>
        <v>4.5475783255961487E-2</v>
      </c>
      <c r="I165">
        <f t="shared" si="35"/>
        <v>-2.2293788516525548</v>
      </c>
      <c r="J165">
        <f t="shared" si="36"/>
        <v>-0.47541619403770835</v>
      </c>
    </row>
    <row r="166" spans="1:16">
      <c r="B166" s="21" t="s">
        <v>78</v>
      </c>
      <c r="C166">
        <v>0</v>
      </c>
      <c r="E166">
        <f t="shared" si="33"/>
        <v>0</v>
      </c>
      <c r="F166">
        <f t="shared" si="34"/>
        <v>0</v>
      </c>
      <c r="I166" t="s">
        <v>48</v>
      </c>
      <c r="J166" t="s">
        <v>48</v>
      </c>
    </row>
    <row r="167" spans="1:16">
      <c r="B167" s="21" t="s">
        <v>58</v>
      </c>
      <c r="C167">
        <v>2</v>
      </c>
      <c r="E167">
        <f t="shared" si="33"/>
        <v>4.140786749482402E-3</v>
      </c>
      <c r="F167">
        <f t="shared" si="34"/>
        <v>1.7146114904689037E-5</v>
      </c>
      <c r="I167">
        <f t="shared" si="35"/>
        <v>-7.9158793788357737</v>
      </c>
      <c r="J167">
        <f t="shared" si="36"/>
        <v>-3.2777968442384162E-2</v>
      </c>
    </row>
    <row r="168" spans="1:16">
      <c r="B168" s="21" t="s">
        <v>47</v>
      </c>
      <c r="C168">
        <v>223</v>
      </c>
      <c r="E168">
        <f t="shared" si="33"/>
        <v>0.4616977225672878</v>
      </c>
      <c r="F168">
        <f t="shared" si="34"/>
        <v>0.21316478702382025</v>
      </c>
      <c r="I168">
        <f t="shared" si="35"/>
        <v>-1.1149794789154683</v>
      </c>
      <c r="J168">
        <f t="shared" si="36"/>
        <v>-0.51478348612453306</v>
      </c>
    </row>
    <row r="169" spans="1:16">
      <c r="B169" s="21"/>
    </row>
    <row r="170" spans="1:16">
      <c r="A170" s="24" t="s">
        <v>15</v>
      </c>
      <c r="C170" s="6" t="s">
        <v>29</v>
      </c>
      <c r="D170" s="6" t="s">
        <v>30</v>
      </c>
      <c r="E170" s="6" t="s">
        <v>31</v>
      </c>
      <c r="F170" s="6" t="s">
        <v>32</v>
      </c>
      <c r="G170" s="6" t="s">
        <v>33</v>
      </c>
      <c r="H170" s="7" t="s">
        <v>0</v>
      </c>
      <c r="I170" s="6" t="s">
        <v>34</v>
      </c>
      <c r="J170" s="6" t="s">
        <v>35</v>
      </c>
      <c r="K170" s="8" t="s">
        <v>36</v>
      </c>
      <c r="L170" s="6" t="s">
        <v>37</v>
      </c>
      <c r="M170" s="9" t="s">
        <v>1</v>
      </c>
      <c r="N170" s="10" t="s">
        <v>2</v>
      </c>
      <c r="O170" s="11" t="s">
        <v>3</v>
      </c>
      <c r="P170" s="12" t="s">
        <v>4</v>
      </c>
    </row>
    <row r="171" spans="1:16">
      <c r="B171" s="21" t="s">
        <v>38</v>
      </c>
      <c r="C171">
        <v>14</v>
      </c>
      <c r="D171">
        <f>SUM(C171:C189)</f>
        <v>1146</v>
      </c>
      <c r="E171">
        <f t="shared" ref="E171:E189" si="37">C171/D$171</f>
        <v>1.2216404886561954E-2</v>
      </c>
      <c r="F171">
        <f>E171^2</f>
        <v>1.492405483524148E-4</v>
      </c>
      <c r="G171">
        <f>SUM(F171:F189)</f>
        <v>0.20224987740954961</v>
      </c>
      <c r="H171" s="22">
        <f>1-G171</f>
        <v>0.79775012259045042</v>
      </c>
      <c r="I171">
        <f>LOG(E171,2)</f>
        <v>-6.355036406699301</v>
      </c>
      <c r="J171">
        <f>E171*I171</f>
        <v>-7.7635697813080468E-2</v>
      </c>
      <c r="K171" s="15">
        <f>SUM(J171:J189)</f>
        <v>-2.7655427701951778</v>
      </c>
      <c r="L171">
        <v>19</v>
      </c>
      <c r="M171" s="16">
        <v>67</v>
      </c>
      <c r="N171" s="17"/>
      <c r="O171" s="18"/>
      <c r="P171" s="12">
        <v>9.4</v>
      </c>
    </row>
    <row r="172" spans="1:16">
      <c r="B172" s="21" t="s">
        <v>62</v>
      </c>
      <c r="C172">
        <v>6</v>
      </c>
      <c r="E172">
        <f t="shared" si="37"/>
        <v>5.235602094240838E-3</v>
      </c>
      <c r="F172">
        <f t="shared" ref="F172:F189" si="38">E172^2</f>
        <v>2.741152928921905E-5</v>
      </c>
      <c r="I172">
        <f t="shared" ref="I172:I189" si="39">LOG(E172,2)</f>
        <v>-7.5774288280357487</v>
      </c>
      <c r="J172">
        <f t="shared" ref="J172:J189" si="40">E172*I172</f>
        <v>-3.9672402241024862E-2</v>
      </c>
      <c r="K172" s="19">
        <f>-K171</f>
        <v>2.7655427701951778</v>
      </c>
    </row>
    <row r="173" spans="1:16">
      <c r="B173" s="21" t="s">
        <v>79</v>
      </c>
      <c r="C173">
        <v>8</v>
      </c>
      <c r="E173">
        <f t="shared" si="37"/>
        <v>6.9808027923211171E-3</v>
      </c>
      <c r="F173">
        <f t="shared" si="38"/>
        <v>4.8731607625278304E-5</v>
      </c>
      <c r="I173">
        <f t="shared" si="39"/>
        <v>-7.1623913287569057</v>
      </c>
      <c r="J173">
        <f t="shared" si="40"/>
        <v>-4.9999241387482761E-2</v>
      </c>
    </row>
    <row r="174" spans="1:16">
      <c r="B174" s="21" t="s">
        <v>51</v>
      </c>
      <c r="C174">
        <v>28</v>
      </c>
      <c r="E174">
        <f t="shared" si="37"/>
        <v>2.4432809773123908E-2</v>
      </c>
      <c r="F174">
        <f t="shared" si="38"/>
        <v>5.969621934096592E-4</v>
      </c>
      <c r="H174" s="23"/>
      <c r="I174">
        <f t="shared" si="39"/>
        <v>-5.355036406699301</v>
      </c>
      <c r="J174">
        <f t="shared" si="40"/>
        <v>-0.13083858585303701</v>
      </c>
    </row>
    <row r="175" spans="1:16">
      <c r="B175" s="21" t="s">
        <v>65</v>
      </c>
      <c r="C175">
        <v>360</v>
      </c>
      <c r="E175">
        <f t="shared" si="37"/>
        <v>0.31413612565445026</v>
      </c>
      <c r="F175" s="23">
        <f t="shared" si="38"/>
        <v>9.8681505441188561E-2</v>
      </c>
      <c r="G175" s="23"/>
      <c r="H175" s="23"/>
      <c r="I175" s="23">
        <f t="shared" si="39"/>
        <v>-1.6705382324272302</v>
      </c>
      <c r="J175" s="23">
        <f t="shared" si="40"/>
        <v>-0.52477640809232362</v>
      </c>
      <c r="K175" s="23"/>
    </row>
    <row r="176" spans="1:16">
      <c r="B176" s="21" t="s">
        <v>42</v>
      </c>
      <c r="C176">
        <v>28</v>
      </c>
      <c r="E176">
        <f t="shared" si="37"/>
        <v>2.4432809773123908E-2</v>
      </c>
      <c r="F176" s="23">
        <f t="shared" si="38"/>
        <v>5.969621934096592E-4</v>
      </c>
      <c r="G176" s="23"/>
      <c r="H176" s="23"/>
      <c r="I176" s="23">
        <f t="shared" si="39"/>
        <v>-5.355036406699301</v>
      </c>
      <c r="J176" s="23">
        <f t="shared" si="40"/>
        <v>-0.13083858585303701</v>
      </c>
      <c r="K176" s="23"/>
    </row>
    <row r="177" spans="1:16">
      <c r="B177" s="21" t="s">
        <v>43</v>
      </c>
      <c r="C177">
        <v>273</v>
      </c>
      <c r="E177">
        <f t="shared" si="37"/>
        <v>0.23821989528795812</v>
      </c>
      <c r="F177" s="23">
        <f t="shared" si="38"/>
        <v>5.6748718511005727E-2</v>
      </c>
      <c r="G177" s="23"/>
      <c r="H177" s="23"/>
      <c r="I177" s="23">
        <f t="shared" si="39"/>
        <v>-2.0696341878370523</v>
      </c>
      <c r="J177" s="23">
        <f t="shared" si="40"/>
        <v>-0.49302803951092083</v>
      </c>
      <c r="K177" s="23"/>
    </row>
    <row r="178" spans="1:16">
      <c r="B178" s="21" t="s">
        <v>80</v>
      </c>
      <c r="C178">
        <v>18</v>
      </c>
      <c r="D178" s="6"/>
      <c r="E178">
        <f t="shared" si="37"/>
        <v>1.5706806282722512E-2</v>
      </c>
      <c r="F178" s="23">
        <f t="shared" si="38"/>
        <v>2.4670376360297141E-4</v>
      </c>
      <c r="G178" s="23"/>
      <c r="H178" s="23"/>
      <c r="I178" s="23">
        <f t="shared" si="39"/>
        <v>-5.9924663273145926</v>
      </c>
      <c r="J178" s="23">
        <f t="shared" si="40"/>
        <v>-9.4122507758867949E-2</v>
      </c>
      <c r="K178" s="23"/>
    </row>
    <row r="179" spans="1:16">
      <c r="B179" s="21" t="s">
        <v>75</v>
      </c>
      <c r="C179">
        <v>6</v>
      </c>
      <c r="E179">
        <f t="shared" si="37"/>
        <v>5.235602094240838E-3</v>
      </c>
      <c r="F179" s="23">
        <f t="shared" si="38"/>
        <v>2.741152928921905E-5</v>
      </c>
      <c r="G179" s="23"/>
      <c r="H179" s="23"/>
      <c r="I179" s="23">
        <f t="shared" si="39"/>
        <v>-7.5774288280357487</v>
      </c>
      <c r="J179" s="23">
        <f t="shared" si="40"/>
        <v>-3.9672402241024862E-2</v>
      </c>
      <c r="K179" s="23"/>
    </row>
    <row r="180" spans="1:16">
      <c r="B180" s="21" t="s">
        <v>81</v>
      </c>
      <c r="C180">
        <v>2</v>
      </c>
      <c r="E180">
        <f t="shared" si="37"/>
        <v>1.7452006980802793E-3</v>
      </c>
      <c r="F180" s="23">
        <f t="shared" si="38"/>
        <v>3.045725476579894E-6</v>
      </c>
      <c r="G180" s="23"/>
      <c r="H180" s="23"/>
      <c r="I180" s="23">
        <f t="shared" si="39"/>
        <v>-9.1623913287569057</v>
      </c>
      <c r="J180" s="23">
        <f t="shared" si="40"/>
        <v>-1.5990211743031248E-2</v>
      </c>
      <c r="K180" s="23"/>
    </row>
    <row r="181" spans="1:16">
      <c r="B181" s="21" t="s">
        <v>44</v>
      </c>
      <c r="C181">
        <v>1</v>
      </c>
      <c r="E181">
        <f t="shared" si="37"/>
        <v>8.7260034904013963E-4</v>
      </c>
      <c r="F181" s="23">
        <f t="shared" si="38"/>
        <v>7.614313691449735E-7</v>
      </c>
      <c r="G181" s="23"/>
      <c r="H181" s="23"/>
      <c r="I181" s="23">
        <f t="shared" si="39"/>
        <v>-10.162391328756906</v>
      </c>
      <c r="J181" s="23">
        <f t="shared" si="40"/>
        <v>-8.8677062205557641E-3</v>
      </c>
      <c r="K181" s="23"/>
    </row>
    <row r="182" spans="1:16">
      <c r="B182" s="21" t="s">
        <v>53</v>
      </c>
      <c r="C182">
        <v>92</v>
      </c>
      <c r="E182">
        <f t="shared" si="37"/>
        <v>8.0279232111692841E-2</v>
      </c>
      <c r="F182" s="23">
        <f t="shared" si="38"/>
        <v>6.4447551084430548E-3</v>
      </c>
      <c r="G182" s="23"/>
      <c r="H182" s="23"/>
      <c r="I182" s="23">
        <f t="shared" si="39"/>
        <v>-3.6388293726998926</v>
      </c>
      <c r="J182" s="23">
        <f t="shared" si="40"/>
        <v>-0.29212242782582032</v>
      </c>
      <c r="K182" s="23"/>
    </row>
    <row r="183" spans="1:16">
      <c r="B183" s="21" t="s">
        <v>82</v>
      </c>
      <c r="C183">
        <v>14</v>
      </c>
      <c r="E183">
        <f t="shared" si="37"/>
        <v>1.2216404886561954E-2</v>
      </c>
      <c r="F183" s="23">
        <f t="shared" si="38"/>
        <v>1.492405483524148E-4</v>
      </c>
      <c r="G183" s="23"/>
      <c r="H183" s="23"/>
      <c r="I183" s="23">
        <f t="shared" si="39"/>
        <v>-6.355036406699301</v>
      </c>
      <c r="J183" s="23">
        <f t="shared" si="40"/>
        <v>-7.7635697813080468E-2</v>
      </c>
      <c r="K183" s="23"/>
    </row>
    <row r="184" spans="1:16">
      <c r="B184" s="21" t="s">
        <v>56</v>
      </c>
      <c r="C184">
        <v>65</v>
      </c>
      <c r="E184">
        <f t="shared" si="37"/>
        <v>5.6719022687609075E-2</v>
      </c>
      <c r="F184" s="23">
        <f t="shared" si="38"/>
        <v>3.2170475346375129E-3</v>
      </c>
      <c r="G184" s="23"/>
      <c r="H184" s="23"/>
      <c r="I184" s="23">
        <f t="shared" si="39"/>
        <v>-4.1400235157284504</v>
      </c>
      <c r="J184" s="23">
        <f t="shared" si="40"/>
        <v>-0.23481808771583706</v>
      </c>
      <c r="K184" s="23"/>
    </row>
    <row r="185" spans="1:16">
      <c r="B185" s="21" t="s">
        <v>66</v>
      </c>
      <c r="C185">
        <v>2</v>
      </c>
      <c r="E185">
        <f t="shared" si="37"/>
        <v>1.7452006980802793E-3</v>
      </c>
      <c r="F185" s="23">
        <f t="shared" si="38"/>
        <v>3.045725476579894E-6</v>
      </c>
      <c r="G185" s="23"/>
      <c r="H185" s="23"/>
      <c r="I185" s="23">
        <f t="shared" si="39"/>
        <v>-9.1623913287569057</v>
      </c>
      <c r="J185" s="23">
        <f t="shared" si="40"/>
        <v>-1.5990211743031248E-2</v>
      </c>
      <c r="K185" s="23"/>
    </row>
    <row r="186" spans="1:16">
      <c r="B186" s="21" t="s">
        <v>45</v>
      </c>
      <c r="C186">
        <v>1</v>
      </c>
      <c r="D186" s="6"/>
      <c r="E186">
        <f t="shared" si="37"/>
        <v>8.7260034904013963E-4</v>
      </c>
      <c r="F186" s="23">
        <f t="shared" si="38"/>
        <v>7.614313691449735E-7</v>
      </c>
      <c r="G186" s="23"/>
      <c r="H186" s="23"/>
      <c r="I186" s="23">
        <f t="shared" si="39"/>
        <v>-10.162391328756906</v>
      </c>
      <c r="J186" s="23">
        <f t="shared" si="40"/>
        <v>-8.8677062205557641E-3</v>
      </c>
      <c r="K186" s="23"/>
    </row>
    <row r="187" spans="1:16">
      <c r="B187" s="21" t="s">
        <v>83</v>
      </c>
      <c r="C187">
        <v>12</v>
      </c>
      <c r="E187">
        <f t="shared" si="37"/>
        <v>1.0471204188481676E-2</v>
      </c>
      <c r="F187" s="23">
        <f t="shared" si="38"/>
        <v>1.096461171568762E-4</v>
      </c>
      <c r="G187" s="23"/>
      <c r="H187" s="23"/>
      <c r="I187" s="23">
        <f t="shared" si="39"/>
        <v>-6.5774288280357487</v>
      </c>
      <c r="J187" s="23">
        <f t="shared" si="40"/>
        <v>-6.8873600293568052E-2</v>
      </c>
      <c r="K187" s="23"/>
    </row>
    <row r="188" spans="1:16">
      <c r="B188" s="21" t="s">
        <v>47</v>
      </c>
      <c r="C188">
        <v>215</v>
      </c>
      <c r="E188">
        <f t="shared" si="37"/>
        <v>0.18760907504363003</v>
      </c>
      <c r="F188" s="23">
        <f t="shared" si="38"/>
        <v>3.5197165038726407E-2</v>
      </c>
      <c r="G188" s="23"/>
      <c r="H188" s="23"/>
      <c r="I188" s="23">
        <f t="shared" si="39"/>
        <v>-2.4141984791674447</v>
      </c>
      <c r="J188" s="23">
        <f t="shared" si="40"/>
        <v>-0.45292554364834264</v>
      </c>
      <c r="K188" s="23"/>
    </row>
    <row r="189" spans="1:16">
      <c r="B189" s="21" t="s">
        <v>60</v>
      </c>
      <c r="C189">
        <v>1</v>
      </c>
      <c r="E189">
        <f t="shared" si="37"/>
        <v>8.7260034904013963E-4</v>
      </c>
      <c r="F189">
        <f t="shared" si="38"/>
        <v>7.614313691449735E-7</v>
      </c>
      <c r="H189" s="23"/>
      <c r="I189">
        <f t="shared" si="39"/>
        <v>-10.162391328756906</v>
      </c>
      <c r="J189">
        <f t="shared" si="40"/>
        <v>-8.8677062205557641E-3</v>
      </c>
      <c r="K189" s="23"/>
    </row>
    <row r="191" spans="1:16">
      <c r="A191" s="5" t="s">
        <v>16</v>
      </c>
      <c r="C191" s="6" t="s">
        <v>29</v>
      </c>
      <c r="D191" s="6" t="s">
        <v>30</v>
      </c>
      <c r="E191" s="6" t="s">
        <v>31</v>
      </c>
      <c r="F191" s="6" t="s">
        <v>32</v>
      </c>
      <c r="G191" s="6" t="s">
        <v>33</v>
      </c>
      <c r="H191" s="7" t="s">
        <v>0</v>
      </c>
      <c r="I191" s="6" t="s">
        <v>34</v>
      </c>
      <c r="J191" s="6" t="s">
        <v>35</v>
      </c>
      <c r="K191" s="8" t="s">
        <v>36</v>
      </c>
      <c r="L191" s="6" t="s">
        <v>37</v>
      </c>
      <c r="M191" s="9" t="s">
        <v>1</v>
      </c>
      <c r="N191" s="10" t="s">
        <v>2</v>
      </c>
      <c r="O191" s="11" t="s">
        <v>3</v>
      </c>
      <c r="P191" s="12" t="s">
        <v>4</v>
      </c>
    </row>
    <row r="192" spans="1:16">
      <c r="A192" s="13"/>
      <c r="B192" s="21" t="s">
        <v>51</v>
      </c>
      <c r="C192">
        <v>1</v>
      </c>
      <c r="D192">
        <f>SUM(C192:C204)</f>
        <v>80</v>
      </c>
      <c r="E192">
        <f t="shared" ref="E192:E204" si="41">C192/D$192</f>
        <v>1.2500000000000001E-2</v>
      </c>
      <c r="F192">
        <f>E192^2</f>
        <v>1.5625000000000003E-4</v>
      </c>
      <c r="G192">
        <f>SUM(F192:F204)</f>
        <v>0.23499999999999999</v>
      </c>
      <c r="H192" s="22">
        <f>1-G192</f>
        <v>0.76500000000000001</v>
      </c>
      <c r="I192">
        <f>LOG(E192,2)</f>
        <v>-6.3219280948873617</v>
      </c>
      <c r="J192">
        <f>E192*I192</f>
        <v>-7.902410118609203E-2</v>
      </c>
      <c r="K192" s="15">
        <f>SUM(J192:J204)</f>
        <v>-2.6197907155195539</v>
      </c>
      <c r="L192">
        <v>13</v>
      </c>
      <c r="M192" s="16">
        <v>45</v>
      </c>
      <c r="N192" s="17">
        <v>0</v>
      </c>
      <c r="O192" s="18">
        <v>4</v>
      </c>
      <c r="P192" s="12">
        <v>7.5</v>
      </c>
    </row>
    <row r="193" spans="1:16">
      <c r="B193" s="21" t="s">
        <v>65</v>
      </c>
      <c r="C193">
        <v>3</v>
      </c>
      <c r="E193">
        <f t="shared" si="41"/>
        <v>3.7499999999999999E-2</v>
      </c>
      <c r="F193">
        <f t="shared" ref="F193" si="42">E193^2</f>
        <v>1.4062499999999999E-3</v>
      </c>
      <c r="I193">
        <f t="shared" ref="I193:I204" si="43">LOG(E193,2)</f>
        <v>-4.7369655941662066</v>
      </c>
      <c r="J193">
        <f>E193*I193</f>
        <v>-0.17763620978123273</v>
      </c>
      <c r="K193" s="19">
        <f>-K192</f>
        <v>2.6197907155195539</v>
      </c>
    </row>
    <row r="194" spans="1:16">
      <c r="B194" s="21" t="s">
        <v>43</v>
      </c>
      <c r="C194">
        <v>14</v>
      </c>
      <c r="E194">
        <f t="shared" si="41"/>
        <v>0.17499999999999999</v>
      </c>
      <c r="F194">
        <f>E194^2</f>
        <v>3.0624999999999996E-2</v>
      </c>
      <c r="I194">
        <f t="shared" si="43"/>
        <v>-2.5145731728297585</v>
      </c>
      <c r="J194">
        <f>E194*I194</f>
        <v>-0.44005030524520772</v>
      </c>
    </row>
    <row r="195" spans="1:16">
      <c r="B195" s="21" t="s">
        <v>80</v>
      </c>
      <c r="C195">
        <v>1</v>
      </c>
      <c r="E195">
        <f t="shared" si="41"/>
        <v>1.2500000000000001E-2</v>
      </c>
      <c r="F195">
        <f t="shared" ref="F195:F204" si="44">E195^2</f>
        <v>1.5625000000000003E-4</v>
      </c>
      <c r="I195">
        <f t="shared" si="43"/>
        <v>-6.3219280948873617</v>
      </c>
      <c r="J195">
        <f t="shared" ref="J195:J204" si="45">E195*I195</f>
        <v>-7.902410118609203E-2</v>
      </c>
    </row>
    <row r="196" spans="1:16">
      <c r="B196" s="21" t="s">
        <v>44</v>
      </c>
      <c r="C196">
        <v>6</v>
      </c>
      <c r="E196">
        <f t="shared" si="41"/>
        <v>7.4999999999999997E-2</v>
      </c>
      <c r="F196">
        <f t="shared" si="44"/>
        <v>5.6249999999999998E-3</v>
      </c>
      <c r="I196">
        <f t="shared" si="43"/>
        <v>-3.7369655941662066</v>
      </c>
      <c r="J196">
        <f t="shared" si="45"/>
        <v>-0.28027241956246546</v>
      </c>
    </row>
    <row r="197" spans="1:16">
      <c r="B197" s="21" t="s">
        <v>53</v>
      </c>
      <c r="C197">
        <v>2</v>
      </c>
      <c r="E197">
        <f t="shared" si="41"/>
        <v>2.5000000000000001E-2</v>
      </c>
      <c r="F197">
        <f t="shared" si="44"/>
        <v>6.2500000000000012E-4</v>
      </c>
      <c r="I197">
        <f t="shared" si="43"/>
        <v>-5.3219280948873626</v>
      </c>
      <c r="J197">
        <f t="shared" si="45"/>
        <v>-0.13304820237218407</v>
      </c>
    </row>
    <row r="198" spans="1:16">
      <c r="B198" s="21" t="s">
        <v>82</v>
      </c>
      <c r="C198">
        <v>15</v>
      </c>
      <c r="E198">
        <f t="shared" si="41"/>
        <v>0.1875</v>
      </c>
      <c r="F198">
        <f t="shared" si="44"/>
        <v>3.515625E-2</v>
      </c>
      <c r="I198">
        <f t="shared" si="43"/>
        <v>-2.4150374992788439</v>
      </c>
      <c r="J198">
        <f t="shared" si="45"/>
        <v>-0.45281953111478324</v>
      </c>
    </row>
    <row r="199" spans="1:16">
      <c r="B199" s="21" t="s">
        <v>56</v>
      </c>
      <c r="C199">
        <v>1</v>
      </c>
      <c r="E199">
        <f t="shared" si="41"/>
        <v>1.2500000000000001E-2</v>
      </c>
      <c r="F199">
        <f t="shared" si="44"/>
        <v>1.5625000000000003E-4</v>
      </c>
      <c r="I199">
        <f t="shared" si="43"/>
        <v>-6.3219280948873617</v>
      </c>
      <c r="J199">
        <f t="shared" si="45"/>
        <v>-7.902410118609203E-2</v>
      </c>
    </row>
    <row r="200" spans="1:16">
      <c r="B200" s="21" t="s">
        <v>66</v>
      </c>
      <c r="C200">
        <v>1</v>
      </c>
      <c r="E200">
        <f t="shared" si="41"/>
        <v>1.2500000000000001E-2</v>
      </c>
      <c r="F200">
        <f t="shared" si="44"/>
        <v>1.5625000000000003E-4</v>
      </c>
      <c r="I200">
        <f t="shared" si="43"/>
        <v>-6.3219280948873617</v>
      </c>
      <c r="J200">
        <f t="shared" si="45"/>
        <v>-7.902410118609203E-2</v>
      </c>
    </row>
    <row r="201" spans="1:16">
      <c r="B201" s="21" t="s">
        <v>45</v>
      </c>
      <c r="C201">
        <v>1</v>
      </c>
      <c r="E201">
        <f t="shared" si="41"/>
        <v>1.2500000000000001E-2</v>
      </c>
      <c r="F201">
        <f t="shared" si="44"/>
        <v>1.5625000000000003E-4</v>
      </c>
      <c r="I201">
        <f t="shared" si="43"/>
        <v>-6.3219280948873617</v>
      </c>
      <c r="J201">
        <f t="shared" si="45"/>
        <v>-7.902410118609203E-2</v>
      </c>
    </row>
    <row r="202" spans="1:16">
      <c r="B202" s="21" t="s">
        <v>83</v>
      </c>
      <c r="C202">
        <v>2</v>
      </c>
      <c r="E202">
        <f t="shared" si="41"/>
        <v>2.5000000000000001E-2</v>
      </c>
      <c r="F202">
        <f t="shared" si="44"/>
        <v>6.2500000000000012E-4</v>
      </c>
      <c r="I202">
        <f t="shared" si="43"/>
        <v>-5.3219280948873626</v>
      </c>
      <c r="J202">
        <f t="shared" si="45"/>
        <v>-0.13304820237218407</v>
      </c>
    </row>
    <row r="203" spans="1:16">
      <c r="B203" s="21" t="s">
        <v>103</v>
      </c>
      <c r="C203">
        <v>1</v>
      </c>
      <c r="E203">
        <f t="shared" si="41"/>
        <v>1.2500000000000001E-2</v>
      </c>
      <c r="F203">
        <f t="shared" si="44"/>
        <v>1.5625000000000003E-4</v>
      </c>
      <c r="I203">
        <f t="shared" si="43"/>
        <v>-6.3219280948873617</v>
      </c>
      <c r="J203">
        <f t="shared" si="45"/>
        <v>-7.902410118609203E-2</v>
      </c>
    </row>
    <row r="204" spans="1:16">
      <c r="B204" s="21" t="s">
        <v>47</v>
      </c>
      <c r="C204">
        <v>32</v>
      </c>
      <c r="E204">
        <f t="shared" si="41"/>
        <v>0.4</v>
      </c>
      <c r="F204">
        <f t="shared" si="44"/>
        <v>0.16000000000000003</v>
      </c>
      <c r="I204">
        <f t="shared" si="43"/>
        <v>-1.3219280948873622</v>
      </c>
      <c r="J204">
        <f t="shared" si="45"/>
        <v>-0.52877123795494485</v>
      </c>
    </row>
    <row r="206" spans="1:16">
      <c r="A206" s="5" t="s">
        <v>17</v>
      </c>
      <c r="C206" s="6" t="s">
        <v>29</v>
      </c>
      <c r="D206" s="6" t="s">
        <v>30</v>
      </c>
      <c r="E206" s="6" t="s">
        <v>31</v>
      </c>
      <c r="F206" s="6" t="s">
        <v>32</v>
      </c>
      <c r="G206" s="6" t="s">
        <v>33</v>
      </c>
      <c r="H206" s="7" t="s">
        <v>0</v>
      </c>
      <c r="I206" s="6" t="s">
        <v>34</v>
      </c>
      <c r="J206" s="6" t="s">
        <v>35</v>
      </c>
      <c r="K206" s="8" t="s">
        <v>36</v>
      </c>
      <c r="L206" s="6" t="s">
        <v>37</v>
      </c>
      <c r="M206" s="9" t="s">
        <v>1</v>
      </c>
      <c r="N206" s="10" t="s">
        <v>2</v>
      </c>
      <c r="O206" s="11" t="s">
        <v>3</v>
      </c>
      <c r="P206" s="12" t="s">
        <v>4</v>
      </c>
    </row>
    <row r="207" spans="1:16">
      <c r="A207" s="13"/>
      <c r="B207" s="21" t="s">
        <v>62</v>
      </c>
      <c r="C207">
        <v>16</v>
      </c>
      <c r="D207">
        <f>SUM(C207:C220)</f>
        <v>4661</v>
      </c>
      <c r="E207">
        <f t="shared" ref="E207:E227" si="46">C207/D$207</f>
        <v>3.4327397554172923E-3</v>
      </c>
      <c r="F207">
        <f>E207^2</f>
        <v>1.1783702228422371E-5</v>
      </c>
      <c r="G207">
        <f>SUM(F207:F227)</f>
        <v>0.5980670769757922</v>
      </c>
      <c r="H207" s="22">
        <f>1-G207</f>
        <v>0.4019329230242078</v>
      </c>
      <c r="I207">
        <f>LOG(E207,2)</f>
        <v>-8.1864237975389447</v>
      </c>
      <c r="J207">
        <f>E207*I207</f>
        <v>-2.8101862424506137E-2</v>
      </c>
      <c r="K207" s="15">
        <f>SUM(J207:J227)</f>
        <v>-1.4159337121381728</v>
      </c>
      <c r="L207">
        <v>14</v>
      </c>
      <c r="M207" s="16">
        <v>101</v>
      </c>
      <c r="N207" s="17">
        <v>2</v>
      </c>
      <c r="O207" s="18">
        <v>2</v>
      </c>
      <c r="P207" s="12">
        <v>8.9</v>
      </c>
    </row>
    <row r="208" spans="1:16">
      <c r="B208" s="21" t="s">
        <v>84</v>
      </c>
      <c r="C208">
        <v>39</v>
      </c>
      <c r="E208">
        <f t="shared" si="46"/>
        <v>8.36730315382965E-3</v>
      </c>
      <c r="F208">
        <f t="shared" ref="F208:F227" si="47">E208^2</f>
        <v>7.0011762068087607E-5</v>
      </c>
      <c r="I208">
        <f t="shared" ref="I208:I227" si="48">LOG(E208,2)</f>
        <v>-6.9010215786766969</v>
      </c>
      <c r="J208">
        <f>E208*I208</f>
        <v>-5.7742939619907993E-2</v>
      </c>
      <c r="K208" s="19">
        <f>-K207</f>
        <v>1.4159337121381728</v>
      </c>
    </row>
    <row r="209" spans="1:10">
      <c r="B209" s="21" t="s">
        <v>85</v>
      </c>
      <c r="C209">
        <v>6</v>
      </c>
      <c r="E209">
        <f t="shared" si="46"/>
        <v>1.2872774082814847E-3</v>
      </c>
      <c r="F209">
        <f t="shared" si="47"/>
        <v>1.6570831258718962E-6</v>
      </c>
      <c r="I209">
        <f t="shared" si="48"/>
        <v>-9.6014612968177886</v>
      </c>
      <c r="J209">
        <f>E209*I209</f>
        <v>-1.2359744213882586E-2</v>
      </c>
    </row>
    <row r="210" spans="1:10">
      <c r="B210" s="21" t="s">
        <v>79</v>
      </c>
      <c r="C210">
        <v>1</v>
      </c>
      <c r="E210">
        <f t="shared" si="46"/>
        <v>2.1454623471358077E-4</v>
      </c>
      <c r="F210">
        <f t="shared" si="47"/>
        <v>4.6030086829774886E-8</v>
      </c>
      <c r="I210">
        <f t="shared" si="48"/>
        <v>-12.186423797538945</v>
      </c>
      <c r="J210">
        <f t="shared" ref="J210:J227" si="49">E210*I210</f>
        <v>-2.6145513403859565E-3</v>
      </c>
    </row>
    <row r="211" spans="1:10">
      <c r="B211" s="21" t="s">
        <v>65</v>
      </c>
      <c r="C211">
        <v>4</v>
      </c>
      <c r="E211">
        <f t="shared" si="46"/>
        <v>8.5818493885432307E-4</v>
      </c>
      <c r="F211">
        <f t="shared" si="47"/>
        <v>7.3648138927639818E-7</v>
      </c>
      <c r="I211">
        <f t="shared" si="48"/>
        <v>-10.186423797538945</v>
      </c>
      <c r="J211">
        <f t="shared" si="49"/>
        <v>-8.7418354838351801E-3</v>
      </c>
    </row>
    <row r="212" spans="1:10">
      <c r="B212" s="21" t="s">
        <v>42</v>
      </c>
      <c r="C212">
        <v>6</v>
      </c>
      <c r="E212">
        <f t="shared" si="46"/>
        <v>1.2872774082814847E-3</v>
      </c>
      <c r="F212">
        <f t="shared" si="47"/>
        <v>1.6570831258718962E-6</v>
      </c>
      <c r="I212">
        <f t="shared" si="48"/>
        <v>-9.6014612968177886</v>
      </c>
      <c r="J212">
        <f t="shared" si="49"/>
        <v>-1.2359744213882586E-2</v>
      </c>
    </row>
    <row r="213" spans="1:10">
      <c r="B213" s="21" t="s">
        <v>43</v>
      </c>
      <c r="C213">
        <v>802</v>
      </c>
      <c r="E213">
        <f t="shared" si="46"/>
        <v>0.1720660802402918</v>
      </c>
      <c r="F213">
        <f t="shared" si="47"/>
        <v>2.9606735969258537E-2</v>
      </c>
      <c r="I213">
        <f t="shared" si="48"/>
        <v>-2.5389653710840241</v>
      </c>
      <c r="J213">
        <f t="shared" si="49"/>
        <v>-0.4368698192682659</v>
      </c>
    </row>
    <row r="214" spans="1:10">
      <c r="B214" s="21" t="s">
        <v>74</v>
      </c>
      <c r="C214">
        <v>4</v>
      </c>
      <c r="E214">
        <f t="shared" si="46"/>
        <v>8.5818493885432307E-4</v>
      </c>
      <c r="F214">
        <f t="shared" si="47"/>
        <v>7.3648138927639818E-7</v>
      </c>
      <c r="I214">
        <f t="shared" si="48"/>
        <v>-10.186423797538945</v>
      </c>
      <c r="J214">
        <f t="shared" si="49"/>
        <v>-8.7418354838351801E-3</v>
      </c>
    </row>
    <row r="215" spans="1:10">
      <c r="B215" s="21" t="s">
        <v>80</v>
      </c>
      <c r="C215">
        <v>1</v>
      </c>
      <c r="E215">
        <f t="shared" si="46"/>
        <v>2.1454623471358077E-4</v>
      </c>
      <c r="F215">
        <f t="shared" si="47"/>
        <v>4.6030086829774886E-8</v>
      </c>
      <c r="I215">
        <f t="shared" si="48"/>
        <v>-12.186423797538945</v>
      </c>
      <c r="J215">
        <f t="shared" si="49"/>
        <v>-2.6145513403859565E-3</v>
      </c>
    </row>
    <row r="216" spans="1:10">
      <c r="B216" s="21" t="s">
        <v>52</v>
      </c>
      <c r="C216">
        <v>3508</v>
      </c>
      <c r="E216">
        <f t="shared" si="46"/>
        <v>0.7526281913752414</v>
      </c>
      <c r="F216">
        <f t="shared" si="47"/>
        <v>0.56644919445276698</v>
      </c>
      <c r="I216">
        <f t="shared" si="48"/>
        <v>-0.40999076509421106</v>
      </c>
      <c r="J216">
        <f t="shared" si="49"/>
        <v>-0.30857060801340752</v>
      </c>
    </row>
    <row r="217" spans="1:10">
      <c r="B217" s="21" t="s">
        <v>44</v>
      </c>
      <c r="C217">
        <v>148</v>
      </c>
      <c r="E217">
        <f t="shared" si="46"/>
        <v>3.1752842737609956E-2</v>
      </c>
      <c r="F217">
        <f t="shared" si="47"/>
        <v>1.0082430219193893E-3</v>
      </c>
      <c r="I217">
        <f t="shared" si="48"/>
        <v>-4.9769704319099946</v>
      </c>
      <c r="J217">
        <f t="shared" si="49"/>
        <v>-0.15803295943417275</v>
      </c>
    </row>
    <row r="218" spans="1:10">
      <c r="B218" s="21" t="s">
        <v>53</v>
      </c>
      <c r="C218">
        <v>30</v>
      </c>
      <c r="E218">
        <f t="shared" si="46"/>
        <v>6.4363870414074235E-3</v>
      </c>
      <c r="F218">
        <f t="shared" si="47"/>
        <v>4.1427078146797405E-5</v>
      </c>
      <c r="I218">
        <f t="shared" si="48"/>
        <v>-7.2795332019304251</v>
      </c>
      <c r="J218">
        <f t="shared" si="49"/>
        <v>-4.6853893168400079E-2</v>
      </c>
    </row>
    <row r="219" spans="1:10">
      <c r="B219" s="21" t="s">
        <v>54</v>
      </c>
      <c r="C219">
        <v>92</v>
      </c>
      <c r="E219">
        <f t="shared" si="46"/>
        <v>1.9738253593649432E-2</v>
      </c>
      <c r="F219">
        <f t="shared" si="47"/>
        <v>3.8959865492721473E-4</v>
      </c>
      <c r="I219">
        <f t="shared" si="48"/>
        <v>-5.6628618414819316</v>
      </c>
      <c r="J219">
        <f t="shared" si="49"/>
        <v>-0.11177500309297098</v>
      </c>
    </row>
    <row r="220" spans="1:10">
      <c r="B220" s="21" t="s">
        <v>87</v>
      </c>
      <c r="C220">
        <v>4</v>
      </c>
      <c r="E220">
        <f t="shared" si="46"/>
        <v>8.5818493885432307E-4</v>
      </c>
      <c r="F220">
        <f t="shared" si="47"/>
        <v>7.3648138927639818E-7</v>
      </c>
      <c r="I220">
        <f t="shared" si="48"/>
        <v>-10.186423797538945</v>
      </c>
      <c r="J220">
        <f t="shared" si="49"/>
        <v>-8.7418354838351801E-3</v>
      </c>
    </row>
    <row r="221" spans="1:10">
      <c r="B221" s="21" t="s">
        <v>93</v>
      </c>
      <c r="C221" s="6">
        <v>3</v>
      </c>
      <c r="D221" s="6"/>
      <c r="E221">
        <f t="shared" si="46"/>
        <v>6.4363870414074233E-4</v>
      </c>
      <c r="F221">
        <f t="shared" si="47"/>
        <v>4.1427078146797405E-7</v>
      </c>
      <c r="I221">
        <f t="shared" si="48"/>
        <v>-10.601461296817789</v>
      </c>
      <c r="J221">
        <f t="shared" si="49"/>
        <v>-6.8235108110820354E-3</v>
      </c>
    </row>
    <row r="222" spans="1:10">
      <c r="A222" s="13"/>
      <c r="B222" s="21" t="s">
        <v>78</v>
      </c>
      <c r="C222">
        <v>0</v>
      </c>
      <c r="E222">
        <f t="shared" si="46"/>
        <v>0</v>
      </c>
      <c r="F222">
        <f t="shared" si="47"/>
        <v>0</v>
      </c>
      <c r="I222" t="s">
        <v>48</v>
      </c>
      <c r="J222" t="s">
        <v>48</v>
      </c>
    </row>
    <row r="223" spans="1:10">
      <c r="B223" s="21" t="s">
        <v>45</v>
      </c>
      <c r="C223">
        <v>57</v>
      </c>
      <c r="E223">
        <f t="shared" si="46"/>
        <v>1.2229135378674105E-2</v>
      </c>
      <c r="F223">
        <f t="shared" si="47"/>
        <v>1.4955175210993864E-4</v>
      </c>
      <c r="I223">
        <f t="shared" si="48"/>
        <v>-6.3535337833742025</v>
      </c>
      <c r="J223">
        <f t="shared" si="49"/>
        <v>-7.7698224769862601E-2</v>
      </c>
    </row>
    <row r="224" spans="1:10">
      <c r="B224" s="21" t="s">
        <v>104</v>
      </c>
      <c r="C224">
        <v>5</v>
      </c>
      <c r="E224">
        <f t="shared" si="46"/>
        <v>1.0727311735679039E-3</v>
      </c>
      <c r="F224">
        <f t="shared" si="47"/>
        <v>1.1507521707443723E-6</v>
      </c>
      <c r="I224">
        <f t="shared" si="48"/>
        <v>-9.8644957026515829</v>
      </c>
      <c r="J224">
        <f t="shared" si="49"/>
        <v>-1.0581952051760978E-2</v>
      </c>
    </row>
    <row r="225" spans="1:16">
      <c r="B225" s="21" t="s">
        <v>47</v>
      </c>
      <c r="C225">
        <v>85</v>
      </c>
      <c r="E225">
        <f t="shared" si="46"/>
        <v>1.8236429950654366E-2</v>
      </c>
      <c r="F225">
        <f t="shared" si="47"/>
        <v>3.325673773451236E-4</v>
      </c>
      <c r="I225">
        <f t="shared" si="48"/>
        <v>-5.7770328614012429</v>
      </c>
      <c r="J225">
        <f t="shared" si="49"/>
        <v>-0.10535245509957213</v>
      </c>
    </row>
    <row r="226" spans="1:16">
      <c r="B226" s="21" t="s">
        <v>105</v>
      </c>
      <c r="C226">
        <v>4</v>
      </c>
      <c r="E226">
        <f t="shared" si="46"/>
        <v>8.5818493885432307E-4</v>
      </c>
      <c r="F226">
        <f t="shared" si="47"/>
        <v>7.3648138927639818E-7</v>
      </c>
      <c r="I226">
        <f t="shared" si="48"/>
        <v>-10.186423797538945</v>
      </c>
      <c r="J226">
        <f t="shared" si="49"/>
        <v>-8.7418354838351801E-3</v>
      </c>
    </row>
    <row r="227" spans="1:16">
      <c r="B227" s="21" t="s">
        <v>60</v>
      </c>
      <c r="C227">
        <v>1</v>
      </c>
      <c r="E227">
        <f t="shared" si="46"/>
        <v>2.1454623471358077E-4</v>
      </c>
      <c r="F227">
        <f t="shared" si="47"/>
        <v>4.6030086829774886E-8</v>
      </c>
      <c r="I227">
        <f t="shared" si="48"/>
        <v>-12.186423797538945</v>
      </c>
      <c r="J227">
        <f t="shared" si="49"/>
        <v>-2.6145513403859565E-3</v>
      </c>
    </row>
    <row r="229" spans="1:16">
      <c r="A229" s="5" t="s">
        <v>18</v>
      </c>
      <c r="C229" s="6" t="s">
        <v>29</v>
      </c>
      <c r="D229" s="6" t="s">
        <v>30</v>
      </c>
      <c r="E229" s="6" t="s">
        <v>31</v>
      </c>
      <c r="F229" s="6" t="s">
        <v>32</v>
      </c>
      <c r="G229" s="6" t="s">
        <v>33</v>
      </c>
      <c r="H229" s="7" t="s">
        <v>0</v>
      </c>
      <c r="I229" s="6" t="s">
        <v>34</v>
      </c>
      <c r="J229" s="6" t="s">
        <v>35</v>
      </c>
      <c r="K229" s="8" t="s">
        <v>36</v>
      </c>
      <c r="L229" s="6" t="s">
        <v>37</v>
      </c>
      <c r="M229" s="9" t="s">
        <v>1</v>
      </c>
      <c r="N229" s="10" t="s">
        <v>2</v>
      </c>
      <c r="O229" s="11" t="s">
        <v>3</v>
      </c>
      <c r="P229" s="12" t="s">
        <v>4</v>
      </c>
    </row>
    <row r="230" spans="1:16">
      <c r="A230" s="13"/>
      <c r="B230" s="21" t="s">
        <v>49</v>
      </c>
      <c r="C230">
        <v>5</v>
      </c>
      <c r="D230">
        <f>SUM(C230:C256)</f>
        <v>834</v>
      </c>
      <c r="E230">
        <f>C230/D$230</f>
        <v>5.9952038369304557E-3</v>
      </c>
      <c r="F230">
        <f>E230^2</f>
        <v>3.5942469046345657E-5</v>
      </c>
      <c r="G230">
        <f>SUM(F230:F256)</f>
        <v>0.21667558039899015</v>
      </c>
      <c r="H230" s="22">
        <f>1-G230</f>
        <v>0.78332441960100985</v>
      </c>
      <c r="I230">
        <f>LOG(E230,2)</f>
        <v>-7.381975478557302</v>
      </c>
      <c r="J230">
        <f>E230*I230</f>
        <v>-4.4256447713173275E-2</v>
      </c>
      <c r="K230" s="15">
        <f>SUM(J230:J256)</f>
        <v>-2.9911151893942791</v>
      </c>
      <c r="L230">
        <v>27</v>
      </c>
      <c r="M230" s="16">
        <v>165</v>
      </c>
      <c r="N230" s="17">
        <v>6.4</v>
      </c>
      <c r="O230" s="18">
        <v>5.71</v>
      </c>
      <c r="P230" s="12">
        <v>10.9</v>
      </c>
    </row>
    <row r="231" spans="1:16">
      <c r="B231" s="21" t="s">
        <v>84</v>
      </c>
      <c r="C231">
        <v>1</v>
      </c>
      <c r="E231">
        <f t="shared" ref="E231:E256" si="50">C231/D$230</f>
        <v>1.199040767386091E-3</v>
      </c>
      <c r="F231">
        <f>E231^2</f>
        <v>1.437698761853826E-6</v>
      </c>
      <c r="I231">
        <f t="shared" ref="I231:I256" si="51">LOG(E231,2)</f>
        <v>-9.7039035734446646</v>
      </c>
      <c r="J231">
        <f t="shared" ref="J231:J256" si="52">E231*I231</f>
        <v>-1.1635375987343722E-2</v>
      </c>
      <c r="K231" s="19">
        <f>-K230</f>
        <v>2.9911151893942791</v>
      </c>
    </row>
    <row r="232" spans="1:16">
      <c r="B232" s="21" t="s">
        <v>85</v>
      </c>
      <c r="C232">
        <v>2</v>
      </c>
      <c r="E232">
        <f t="shared" si="50"/>
        <v>2.3980815347721821E-3</v>
      </c>
      <c r="F232">
        <f t="shared" ref="F232:F256" si="53">E232^2</f>
        <v>5.7507950474153041E-6</v>
      </c>
      <c r="I232">
        <f t="shared" si="51"/>
        <v>-8.7039035734446646</v>
      </c>
      <c r="J232">
        <f t="shared" si="52"/>
        <v>-2.087267043991526E-2</v>
      </c>
    </row>
    <row r="233" spans="1:16">
      <c r="B233" s="21" t="s">
        <v>86</v>
      </c>
      <c r="C233">
        <v>5</v>
      </c>
      <c r="E233">
        <f t="shared" si="50"/>
        <v>5.9952038369304557E-3</v>
      </c>
      <c r="F233">
        <f>E233^2</f>
        <v>3.5942469046345657E-5</v>
      </c>
      <c r="H233" s="23"/>
      <c r="I233">
        <f t="shared" si="51"/>
        <v>-7.381975478557302</v>
      </c>
      <c r="J233">
        <f t="shared" si="52"/>
        <v>-4.4256447713173275E-2</v>
      </c>
    </row>
    <row r="234" spans="1:16">
      <c r="B234" s="21" t="s">
        <v>42</v>
      </c>
      <c r="C234">
        <v>12</v>
      </c>
      <c r="E234">
        <f t="shared" si="50"/>
        <v>1.4388489208633094E-2</v>
      </c>
      <c r="F234" s="23">
        <f t="shared" si="53"/>
        <v>2.07028621706951E-4</v>
      </c>
      <c r="G234" s="23"/>
      <c r="H234" s="23"/>
      <c r="I234" s="23">
        <f t="shared" si="51"/>
        <v>-6.1189410727235067</v>
      </c>
      <c r="J234" s="23">
        <f t="shared" si="52"/>
        <v>-8.8042317593143987E-2</v>
      </c>
      <c r="K234" s="23"/>
    </row>
    <row r="235" spans="1:16">
      <c r="B235" s="21" t="s">
        <v>43</v>
      </c>
      <c r="C235">
        <v>342</v>
      </c>
      <c r="E235">
        <f t="shared" si="50"/>
        <v>0.41007194244604317</v>
      </c>
      <c r="F235" s="23">
        <f t="shared" si="53"/>
        <v>0.16815899798147094</v>
      </c>
      <c r="G235" s="23"/>
      <c r="I235" s="23">
        <f t="shared" si="51"/>
        <v>-1.2860510585587657</v>
      </c>
      <c r="J235" s="23">
        <f t="shared" si="52"/>
        <v>-0.5273734556679831</v>
      </c>
    </row>
    <row r="236" spans="1:16">
      <c r="B236" s="21" t="s">
        <v>77</v>
      </c>
      <c r="C236">
        <v>8</v>
      </c>
      <c r="E236">
        <f t="shared" si="50"/>
        <v>9.5923261390887284E-3</v>
      </c>
      <c r="F236" s="23">
        <f t="shared" si="53"/>
        <v>9.2012720758644865E-5</v>
      </c>
      <c r="G236" s="23"/>
      <c r="I236" s="23">
        <f t="shared" si="51"/>
        <v>-6.7039035734446637</v>
      </c>
      <c r="J236" s="23">
        <f t="shared" si="52"/>
        <v>-6.4306029481483576E-2</v>
      </c>
    </row>
    <row r="237" spans="1:16">
      <c r="B237" s="21" t="s">
        <v>52</v>
      </c>
      <c r="C237">
        <v>20</v>
      </c>
      <c r="E237">
        <f t="shared" si="50"/>
        <v>2.3980815347721823E-2</v>
      </c>
      <c r="F237" s="23">
        <f t="shared" si="53"/>
        <v>5.7507950474153051E-4</v>
      </c>
      <c r="G237" s="23"/>
      <c r="I237" s="23">
        <f t="shared" si="51"/>
        <v>-5.3819754785573011</v>
      </c>
      <c r="J237" s="23">
        <f t="shared" si="52"/>
        <v>-0.12906416015724942</v>
      </c>
    </row>
    <row r="238" spans="1:16">
      <c r="B238" s="21" t="s">
        <v>81</v>
      </c>
      <c r="C238">
        <v>1</v>
      </c>
      <c r="E238">
        <f t="shared" si="50"/>
        <v>1.199040767386091E-3</v>
      </c>
      <c r="F238" s="23">
        <f t="shared" si="53"/>
        <v>1.437698761853826E-6</v>
      </c>
      <c r="G238" s="23"/>
      <c r="I238" s="23">
        <f t="shared" si="51"/>
        <v>-9.7039035734446646</v>
      </c>
      <c r="J238" s="23">
        <f t="shared" si="52"/>
        <v>-1.1635375987343722E-2</v>
      </c>
    </row>
    <row r="239" spans="1:16">
      <c r="B239" s="21" t="s">
        <v>44</v>
      </c>
      <c r="C239">
        <v>83</v>
      </c>
      <c r="E239">
        <f t="shared" si="50"/>
        <v>9.9520383693045569E-2</v>
      </c>
      <c r="F239" s="23">
        <f t="shared" si="53"/>
        <v>9.9043067704110109E-3</v>
      </c>
      <c r="G239" s="23"/>
      <c r="I239" s="23">
        <f t="shared" si="51"/>
        <v>-3.3288641420977387</v>
      </c>
      <c r="J239" s="23">
        <f t="shared" si="52"/>
        <v>-0.33128983668358791</v>
      </c>
    </row>
    <row r="240" spans="1:16">
      <c r="B240" s="21" t="s">
        <v>53</v>
      </c>
      <c r="C240">
        <v>52</v>
      </c>
      <c r="E240">
        <f t="shared" si="50"/>
        <v>6.235011990407674E-2</v>
      </c>
      <c r="F240" s="23">
        <f t="shared" si="53"/>
        <v>3.8875374520527463E-3</v>
      </c>
      <c r="G240" s="23"/>
      <c r="I240" s="23">
        <f t="shared" si="51"/>
        <v>-4.003463855303572</v>
      </c>
      <c r="J240" s="23">
        <f t="shared" si="52"/>
        <v>-0.24961645140981503</v>
      </c>
    </row>
    <row r="241" spans="2:10">
      <c r="B241" s="21" t="s">
        <v>54</v>
      </c>
      <c r="C241">
        <v>8</v>
      </c>
      <c r="E241">
        <f t="shared" si="50"/>
        <v>9.5923261390887284E-3</v>
      </c>
      <c r="F241" s="23">
        <f t="shared" si="53"/>
        <v>9.2012720758644865E-5</v>
      </c>
      <c r="G241" s="23"/>
      <c r="I241" s="23">
        <f t="shared" si="51"/>
        <v>-6.7039035734446637</v>
      </c>
      <c r="J241" s="23">
        <f t="shared" si="52"/>
        <v>-6.4306029481483576E-2</v>
      </c>
    </row>
    <row r="242" spans="2:10">
      <c r="B242" s="21" t="s">
        <v>55</v>
      </c>
      <c r="C242">
        <v>40</v>
      </c>
      <c r="E242">
        <f t="shared" si="50"/>
        <v>4.7961630695443645E-2</v>
      </c>
      <c r="F242" s="23">
        <f t="shared" si="53"/>
        <v>2.3003180189661221E-3</v>
      </c>
      <c r="G242" s="23"/>
      <c r="I242" s="23">
        <f t="shared" si="51"/>
        <v>-4.381975478557302</v>
      </c>
      <c r="J242" s="23">
        <f t="shared" si="52"/>
        <v>-0.21016668961905524</v>
      </c>
    </row>
    <row r="243" spans="2:10">
      <c r="B243" s="21" t="s">
        <v>87</v>
      </c>
      <c r="C243">
        <v>4</v>
      </c>
      <c r="E243">
        <f t="shared" si="50"/>
        <v>4.7961630695443642E-3</v>
      </c>
      <c r="F243" s="23">
        <f t="shared" si="53"/>
        <v>2.3003180189661216E-5</v>
      </c>
      <c r="G243" s="23"/>
      <c r="I243" s="23">
        <f t="shared" si="51"/>
        <v>-7.7039035734446637</v>
      </c>
      <c r="J243" s="23">
        <f t="shared" si="52"/>
        <v>-3.6949177810286157E-2</v>
      </c>
    </row>
    <row r="244" spans="2:10">
      <c r="B244" s="21" t="s">
        <v>78</v>
      </c>
      <c r="C244">
        <v>0</v>
      </c>
      <c r="E244">
        <f t="shared" si="50"/>
        <v>0</v>
      </c>
      <c r="F244" s="23">
        <f t="shared" si="53"/>
        <v>0</v>
      </c>
      <c r="G244" s="23"/>
      <c r="I244" s="23" t="s">
        <v>48</v>
      </c>
      <c r="J244" s="23" t="s">
        <v>48</v>
      </c>
    </row>
    <row r="245" spans="2:10">
      <c r="B245" s="21" t="s">
        <v>76</v>
      </c>
      <c r="C245">
        <v>1</v>
      </c>
      <c r="E245">
        <f t="shared" si="50"/>
        <v>1.199040767386091E-3</v>
      </c>
      <c r="F245" s="23">
        <f t="shared" si="53"/>
        <v>1.437698761853826E-6</v>
      </c>
      <c r="G245" s="23"/>
      <c r="I245" s="23">
        <f t="shared" si="51"/>
        <v>-9.7039035734446646</v>
      </c>
      <c r="J245" s="23">
        <f t="shared" si="52"/>
        <v>-1.1635375987343722E-2</v>
      </c>
    </row>
    <row r="246" spans="2:10">
      <c r="B246" s="21" t="s">
        <v>88</v>
      </c>
      <c r="C246">
        <v>4</v>
      </c>
      <c r="E246">
        <f t="shared" si="50"/>
        <v>4.7961630695443642E-3</v>
      </c>
      <c r="F246" s="23">
        <f t="shared" si="53"/>
        <v>2.3003180189661216E-5</v>
      </c>
      <c r="G246" s="23"/>
      <c r="I246" s="23">
        <f t="shared" si="51"/>
        <v>-7.7039035734446637</v>
      </c>
      <c r="J246" s="23">
        <f t="shared" si="52"/>
        <v>-3.6949177810286157E-2</v>
      </c>
    </row>
    <row r="247" spans="2:10">
      <c r="B247" s="21" t="s">
        <v>67</v>
      </c>
      <c r="C247">
        <v>2</v>
      </c>
      <c r="E247">
        <f t="shared" si="50"/>
        <v>2.3980815347721821E-3</v>
      </c>
      <c r="F247" s="23">
        <f t="shared" si="53"/>
        <v>5.7507950474153041E-6</v>
      </c>
      <c r="G247" s="23"/>
      <c r="I247" s="23">
        <f t="shared" si="51"/>
        <v>-8.7039035734446646</v>
      </c>
      <c r="J247" s="23">
        <f t="shared" si="52"/>
        <v>-2.087267043991526E-2</v>
      </c>
    </row>
    <row r="248" spans="2:10">
      <c r="B248" s="21" t="s">
        <v>58</v>
      </c>
      <c r="C248">
        <v>1</v>
      </c>
      <c r="E248">
        <f t="shared" si="50"/>
        <v>1.199040767386091E-3</v>
      </c>
      <c r="F248" s="23">
        <f t="shared" si="53"/>
        <v>1.437698761853826E-6</v>
      </c>
      <c r="G248" s="23"/>
      <c r="I248" s="23">
        <f t="shared" si="51"/>
        <v>-9.7039035734446646</v>
      </c>
      <c r="J248" s="23">
        <f t="shared" si="52"/>
        <v>-1.1635375987343722E-2</v>
      </c>
    </row>
    <row r="249" spans="2:10">
      <c r="B249" s="21" t="s">
        <v>89</v>
      </c>
      <c r="C249">
        <v>2</v>
      </c>
      <c r="E249">
        <f t="shared" si="50"/>
        <v>2.3980815347721821E-3</v>
      </c>
      <c r="F249" s="23">
        <f t="shared" si="53"/>
        <v>5.7507950474153041E-6</v>
      </c>
      <c r="G249" s="23"/>
      <c r="I249" s="23">
        <f t="shared" si="51"/>
        <v>-8.7039035734446646</v>
      </c>
      <c r="J249" s="23">
        <f t="shared" si="52"/>
        <v>-2.087267043991526E-2</v>
      </c>
    </row>
    <row r="250" spans="2:10">
      <c r="B250" s="21" t="s">
        <v>59</v>
      </c>
      <c r="C250">
        <v>1</v>
      </c>
      <c r="E250">
        <f t="shared" si="50"/>
        <v>1.199040767386091E-3</v>
      </c>
      <c r="F250" s="23">
        <f t="shared" si="53"/>
        <v>1.437698761853826E-6</v>
      </c>
      <c r="G250" s="23"/>
      <c r="I250" s="23">
        <f t="shared" si="51"/>
        <v>-9.7039035734446646</v>
      </c>
      <c r="J250" s="23">
        <f t="shared" si="52"/>
        <v>-1.1635375987343722E-2</v>
      </c>
    </row>
    <row r="251" spans="2:10">
      <c r="B251" s="21" t="s">
        <v>47</v>
      </c>
      <c r="C251">
        <v>26</v>
      </c>
      <c r="E251">
        <f t="shared" si="50"/>
        <v>3.117505995203837E-2</v>
      </c>
      <c r="F251" s="23">
        <f t="shared" si="53"/>
        <v>9.7188436301318658E-4</v>
      </c>
      <c r="G251" s="23"/>
      <c r="I251" s="23">
        <f t="shared" si="51"/>
        <v>-5.003463855303572</v>
      </c>
      <c r="J251" s="23">
        <f t="shared" si="52"/>
        <v>-0.15598328565694589</v>
      </c>
    </row>
    <row r="252" spans="2:10">
      <c r="B252" s="21" t="s">
        <v>68</v>
      </c>
      <c r="C252">
        <v>4</v>
      </c>
      <c r="E252">
        <f t="shared" si="50"/>
        <v>4.7961630695443642E-3</v>
      </c>
      <c r="F252" s="23">
        <f t="shared" si="53"/>
        <v>2.3003180189661216E-5</v>
      </c>
      <c r="G252" s="23"/>
      <c r="I252" s="23">
        <f t="shared" si="51"/>
        <v>-7.7039035734446637</v>
      </c>
      <c r="J252" s="23">
        <f t="shared" si="52"/>
        <v>-3.6949177810286157E-2</v>
      </c>
    </row>
    <row r="253" spans="2:10">
      <c r="B253" s="21" t="s">
        <v>60</v>
      </c>
      <c r="C253">
        <v>137</v>
      </c>
      <c r="E253">
        <f t="shared" si="50"/>
        <v>0.16426858513189449</v>
      </c>
      <c r="F253" s="23">
        <f t="shared" si="53"/>
        <v>2.6984168061234468E-2</v>
      </c>
      <c r="G253" s="23"/>
      <c r="I253" s="23">
        <f t="shared" si="51"/>
        <v>-2.6058714904841369</v>
      </c>
      <c r="J253" s="23">
        <f t="shared" si="52"/>
        <v>-0.42806282277737023</v>
      </c>
    </row>
    <row r="254" spans="2:10">
      <c r="B254" s="21" t="s">
        <v>71</v>
      </c>
      <c r="C254">
        <v>29</v>
      </c>
      <c r="E254">
        <f t="shared" si="50"/>
        <v>3.4772182254196642E-2</v>
      </c>
      <c r="F254" s="23">
        <f t="shared" si="53"/>
        <v>1.2091046587190679E-3</v>
      </c>
      <c r="G254" s="23"/>
      <c r="I254" s="23">
        <f t="shared" si="51"/>
        <v>-4.8459225783170918</v>
      </c>
      <c r="J254" s="23">
        <f t="shared" si="52"/>
        <v>-0.1685033030829684</v>
      </c>
    </row>
    <row r="255" spans="2:10">
      <c r="B255" s="21" t="s">
        <v>90</v>
      </c>
      <c r="C255">
        <v>6</v>
      </c>
      <c r="E255">
        <f t="shared" si="50"/>
        <v>7.1942446043165471E-3</v>
      </c>
      <c r="F255" s="23">
        <f t="shared" si="53"/>
        <v>5.175715542673775E-5</v>
      </c>
      <c r="G255" s="23"/>
      <c r="I255" s="23">
        <f t="shared" si="51"/>
        <v>-7.1189410727235076</v>
      </c>
      <c r="J255" s="23">
        <f t="shared" si="52"/>
        <v>-5.1215403400888544E-2</v>
      </c>
    </row>
    <row r="256" spans="2:10">
      <c r="B256" s="21" t="s">
        <v>91</v>
      </c>
      <c r="C256">
        <v>38</v>
      </c>
      <c r="E256">
        <f t="shared" si="50"/>
        <v>4.5563549160671464E-2</v>
      </c>
      <c r="F256" s="23">
        <f t="shared" si="53"/>
        <v>2.0760370121169253E-3</v>
      </c>
      <c r="G256" s="23"/>
      <c r="I256" s="23">
        <f t="shared" si="51"/>
        <v>-4.4559760600010776</v>
      </c>
      <c r="J256" s="23">
        <f t="shared" si="52"/>
        <v>-0.20303008426863423</v>
      </c>
    </row>
    <row r="257" spans="1:16">
      <c r="B257" s="21"/>
    </row>
    <row r="258" spans="1:16">
      <c r="A258" s="5" t="s">
        <v>20</v>
      </c>
      <c r="C258" s="6" t="s">
        <v>29</v>
      </c>
      <c r="D258" s="6" t="s">
        <v>30</v>
      </c>
      <c r="E258" s="6" t="s">
        <v>31</v>
      </c>
      <c r="F258" s="6" t="s">
        <v>32</v>
      </c>
      <c r="G258" s="6" t="s">
        <v>33</v>
      </c>
      <c r="H258" s="7" t="s">
        <v>0</v>
      </c>
      <c r="I258" s="6" t="s">
        <v>34</v>
      </c>
      <c r="J258" s="6" t="s">
        <v>35</v>
      </c>
      <c r="K258" s="8" t="s">
        <v>36</v>
      </c>
      <c r="L258" s="6" t="s">
        <v>37</v>
      </c>
      <c r="M258" s="9" t="s">
        <v>1</v>
      </c>
      <c r="N258" s="10" t="s">
        <v>2</v>
      </c>
      <c r="O258" s="11" t="s">
        <v>3</v>
      </c>
      <c r="P258" s="12" t="s">
        <v>4</v>
      </c>
    </row>
    <row r="259" spans="1:16">
      <c r="A259" s="13"/>
      <c r="B259" s="21" t="s">
        <v>62</v>
      </c>
      <c r="C259">
        <v>1</v>
      </c>
      <c r="D259">
        <f>SUM(C259:C282)</f>
        <v>1717</v>
      </c>
      <c r="E259">
        <f>C259/D$259</f>
        <v>5.8241118229470008E-4</v>
      </c>
      <c r="F259">
        <f>E259^2</f>
        <v>3.3920278526191038E-7</v>
      </c>
      <c r="G259">
        <f>SUM(F259:F282)</f>
        <v>0.2216544344488921</v>
      </c>
      <c r="H259" s="22">
        <f>1-G259</f>
        <v>0.7783455655511079</v>
      </c>
      <c r="I259">
        <f>LOG(E259,2)</f>
        <v>-10.745674324002135</v>
      </c>
      <c r="J259">
        <f>E259*I259</f>
        <v>-6.2584008875958856E-3</v>
      </c>
      <c r="K259" s="15">
        <f>SUM(J259:J282)</f>
        <v>-2.7205246616174761</v>
      </c>
      <c r="L259">
        <v>24</v>
      </c>
      <c r="M259" s="16">
        <v>130</v>
      </c>
      <c r="N259" s="17">
        <v>0</v>
      </c>
      <c r="O259" s="18">
        <v>6</v>
      </c>
      <c r="P259" s="12">
        <v>10.6</v>
      </c>
    </row>
    <row r="260" spans="1:16">
      <c r="B260" s="21" t="s">
        <v>49</v>
      </c>
      <c r="C260">
        <v>8</v>
      </c>
      <c r="E260">
        <f t="shared" ref="E260:E282" si="54">C260/D$259</f>
        <v>4.6592894583576006E-3</v>
      </c>
      <c r="F260">
        <f>E260^2</f>
        <v>2.1708978256762264E-5</v>
      </c>
      <c r="I260">
        <f t="shared" ref="I260:I282" si="55">LOG(E260,2)</f>
        <v>-7.7456743240021346</v>
      </c>
      <c r="J260">
        <f t="shared" ref="J260:J282" si="56">E260*I260</f>
        <v>-3.6089338725694281E-2</v>
      </c>
      <c r="K260" s="19">
        <f>-K259</f>
        <v>2.7205246616174761</v>
      </c>
    </row>
    <row r="261" spans="1:16">
      <c r="B261" s="21" t="s">
        <v>65</v>
      </c>
      <c r="C261">
        <v>10</v>
      </c>
      <c r="E261">
        <f t="shared" si="54"/>
        <v>5.8241118229470003E-3</v>
      </c>
      <c r="F261">
        <f t="shared" ref="F261:F282" si="57">E261^2</f>
        <v>3.392027852619103E-5</v>
      </c>
      <c r="I261">
        <f t="shared" si="55"/>
        <v>-7.423746229114772</v>
      </c>
      <c r="J261">
        <f t="shared" si="56"/>
        <v>-4.3236728183545556E-2</v>
      </c>
    </row>
    <row r="262" spans="1:16">
      <c r="B262" s="21" t="s">
        <v>42</v>
      </c>
      <c r="C262">
        <v>28</v>
      </c>
      <c r="E262">
        <f t="shared" si="54"/>
        <v>1.6307513104251603E-2</v>
      </c>
      <c r="F262">
        <f t="shared" si="57"/>
        <v>2.6593498364533777E-4</v>
      </c>
      <c r="H262" s="23"/>
      <c r="I262">
        <f t="shared" si="55"/>
        <v>-5.93831940194453</v>
      </c>
      <c r="J262">
        <f t="shared" si="56"/>
        <v>-9.683922146444196E-2</v>
      </c>
    </row>
    <row r="263" spans="1:16">
      <c r="B263" s="21" t="s">
        <v>43</v>
      </c>
      <c r="C263">
        <v>628</v>
      </c>
      <c r="E263">
        <f t="shared" si="54"/>
        <v>0.36575422248107164</v>
      </c>
      <c r="F263" s="23">
        <f t="shared" si="57"/>
        <v>0.13377615126273326</v>
      </c>
      <c r="G263" s="23"/>
      <c r="H263" s="23"/>
      <c r="I263" s="23">
        <f t="shared" si="55"/>
        <v>-1.4510535751105074</v>
      </c>
      <c r="J263" s="23">
        <f t="shared" si="56"/>
        <v>-0.53072897214292292</v>
      </c>
      <c r="K263" s="23"/>
    </row>
    <row r="264" spans="1:16">
      <c r="B264" s="21" t="s">
        <v>77</v>
      </c>
      <c r="C264">
        <v>10</v>
      </c>
      <c r="E264">
        <f t="shared" si="54"/>
        <v>5.8241118229470003E-3</v>
      </c>
      <c r="F264" s="23">
        <f t="shared" si="57"/>
        <v>3.392027852619103E-5</v>
      </c>
      <c r="G264" s="23"/>
      <c r="I264" s="23">
        <f t="shared" si="55"/>
        <v>-7.423746229114772</v>
      </c>
      <c r="J264" s="23">
        <f t="shared" si="56"/>
        <v>-4.3236728183545556E-2</v>
      </c>
    </row>
    <row r="265" spans="1:16">
      <c r="B265" s="21" t="s">
        <v>52</v>
      </c>
      <c r="C265">
        <v>116</v>
      </c>
      <c r="E265">
        <f t="shared" si="54"/>
        <v>6.7559697146185205E-2</v>
      </c>
      <c r="F265" s="23">
        <f t="shared" si="57"/>
        <v>4.5643126784842654E-3</v>
      </c>
      <c r="G265" s="23"/>
      <c r="I265" s="23">
        <f t="shared" si="55"/>
        <v>-3.8876933288745623</v>
      </c>
      <c r="J265" s="23">
        <f t="shared" si="56"/>
        <v>-0.26265138389601</v>
      </c>
    </row>
    <row r="266" spans="1:16">
      <c r="B266" s="21" t="s">
        <v>44</v>
      </c>
      <c r="C266">
        <v>182</v>
      </c>
      <c r="E266">
        <f t="shared" si="54"/>
        <v>0.10599883517763541</v>
      </c>
      <c r="F266" s="23">
        <f t="shared" si="57"/>
        <v>1.1235753059015518E-2</v>
      </c>
      <c r="G266" s="23"/>
      <c r="I266" s="23">
        <f t="shared" si="55"/>
        <v>-3.2378796838034383</v>
      </c>
      <c r="J266" s="23">
        <f t="shared" si="56"/>
        <v>-0.34321147492849491</v>
      </c>
    </row>
    <row r="267" spans="1:16">
      <c r="B267" s="21" t="s">
        <v>53</v>
      </c>
      <c r="C267">
        <v>80</v>
      </c>
      <c r="E267">
        <f t="shared" si="54"/>
        <v>4.6592894583576003E-2</v>
      </c>
      <c r="F267" s="23">
        <f t="shared" si="57"/>
        <v>2.1708978256762259E-3</v>
      </c>
      <c r="G267" s="23"/>
      <c r="I267" s="23">
        <f t="shared" si="55"/>
        <v>-4.423746229114772</v>
      </c>
      <c r="J267" s="23">
        <f t="shared" si="56"/>
        <v>-0.20611514171763642</v>
      </c>
    </row>
    <row r="268" spans="1:16">
      <c r="B268" s="21" t="s">
        <v>54</v>
      </c>
      <c r="C268">
        <v>144</v>
      </c>
      <c r="E268">
        <f t="shared" si="54"/>
        <v>8.3867210250436808E-2</v>
      </c>
      <c r="F268" s="23">
        <f t="shared" si="57"/>
        <v>7.0337089551909728E-3</v>
      </c>
      <c r="G268" s="23"/>
      <c r="I268" s="23">
        <f t="shared" si="55"/>
        <v>-3.575749322559822</v>
      </c>
      <c r="J268" s="23">
        <f t="shared" si="56"/>
        <v>-0.29988812023798156</v>
      </c>
    </row>
    <row r="269" spans="1:16">
      <c r="B269" s="21" t="s">
        <v>55</v>
      </c>
      <c r="C269">
        <v>4</v>
      </c>
      <c r="E269">
        <f t="shared" si="54"/>
        <v>2.3296447291788003E-3</v>
      </c>
      <c r="F269" s="23">
        <f t="shared" si="57"/>
        <v>5.4272445641905661E-6</v>
      </c>
      <c r="G269" s="23"/>
      <c r="I269" s="23">
        <f t="shared" si="55"/>
        <v>-8.7456743240021346</v>
      </c>
      <c r="J269" s="23">
        <f t="shared" si="56"/>
        <v>-2.037431409202594E-2</v>
      </c>
    </row>
    <row r="270" spans="1:16">
      <c r="B270" s="21" t="s">
        <v>92</v>
      </c>
      <c r="C270">
        <v>5</v>
      </c>
      <c r="E270">
        <f t="shared" si="54"/>
        <v>2.9120559114735002E-3</v>
      </c>
      <c r="F270" s="23">
        <f t="shared" si="57"/>
        <v>8.4800696315477575E-6</v>
      </c>
      <c r="G270" s="23"/>
      <c r="I270" s="23">
        <f t="shared" si="55"/>
        <v>-8.4237462291147729</v>
      </c>
      <c r="J270" s="23">
        <f t="shared" si="56"/>
        <v>-2.4530420003246279E-2</v>
      </c>
    </row>
    <row r="271" spans="1:16">
      <c r="B271" s="21" t="s">
        <v>93</v>
      </c>
      <c r="C271">
        <v>23</v>
      </c>
      <c r="E271">
        <f t="shared" si="54"/>
        <v>1.3395457192778102E-2</v>
      </c>
      <c r="F271" s="23">
        <f t="shared" si="57"/>
        <v>1.7943827340355058E-4</v>
      </c>
      <c r="G271" s="23"/>
      <c r="I271" s="23">
        <f t="shared" si="55"/>
        <v>-6.2221123679451216</v>
      </c>
      <c r="J271" s="23">
        <f t="shared" si="56"/>
        <v>-8.3348039873464064E-2</v>
      </c>
    </row>
    <row r="272" spans="1:16">
      <c r="B272" s="21" t="s">
        <v>82</v>
      </c>
      <c r="C272">
        <v>20</v>
      </c>
      <c r="E272">
        <f t="shared" si="54"/>
        <v>1.1648223645894001E-2</v>
      </c>
      <c r="F272" s="23">
        <f t="shared" si="57"/>
        <v>1.3568111410476412E-4</v>
      </c>
      <c r="G272" s="23"/>
      <c r="I272" s="23">
        <f t="shared" si="55"/>
        <v>-6.423746229114772</v>
      </c>
      <c r="J272" s="23">
        <f t="shared" si="56"/>
        <v>-7.4825232721197107E-2</v>
      </c>
    </row>
    <row r="273" spans="1:16">
      <c r="B273" s="21" t="s">
        <v>78</v>
      </c>
      <c r="C273">
        <v>0</v>
      </c>
      <c r="E273">
        <f t="shared" si="54"/>
        <v>0</v>
      </c>
      <c r="F273" s="23">
        <f t="shared" si="57"/>
        <v>0</v>
      </c>
      <c r="G273" s="23"/>
      <c r="I273" s="23" t="s">
        <v>48</v>
      </c>
      <c r="J273" s="23" t="s">
        <v>48</v>
      </c>
    </row>
    <row r="274" spans="1:16">
      <c r="B274" s="21" t="s">
        <v>88</v>
      </c>
      <c r="C274">
        <v>4</v>
      </c>
      <c r="E274">
        <f t="shared" si="54"/>
        <v>2.3296447291788003E-3</v>
      </c>
      <c r="F274" s="23">
        <f t="shared" si="57"/>
        <v>5.4272445641905661E-6</v>
      </c>
      <c r="G274" s="23"/>
      <c r="I274" s="23">
        <f t="shared" si="55"/>
        <v>-8.7456743240021346</v>
      </c>
      <c r="J274" s="23">
        <f t="shared" si="56"/>
        <v>-2.037431409202594E-2</v>
      </c>
    </row>
    <row r="275" spans="1:16">
      <c r="B275" s="21" t="s">
        <v>57</v>
      </c>
      <c r="C275">
        <v>6</v>
      </c>
      <c r="E275">
        <f t="shared" si="54"/>
        <v>3.4944670937682005E-3</v>
      </c>
      <c r="F275" s="23">
        <f t="shared" si="57"/>
        <v>1.2211300269428773E-5</v>
      </c>
      <c r="G275" s="23"/>
      <c r="I275" s="23">
        <f t="shared" si="55"/>
        <v>-8.1607118232809785</v>
      </c>
      <c r="J275" s="23">
        <f t="shared" si="56"/>
        <v>-2.8517338928180473E-2</v>
      </c>
    </row>
    <row r="276" spans="1:16">
      <c r="B276" s="21" t="s">
        <v>67</v>
      </c>
      <c r="C276">
        <v>1</v>
      </c>
      <c r="E276">
        <f t="shared" si="54"/>
        <v>5.8241118229470008E-4</v>
      </c>
      <c r="F276" s="23">
        <f t="shared" si="57"/>
        <v>3.3920278526191038E-7</v>
      </c>
      <c r="G276" s="23"/>
      <c r="I276" s="23">
        <f t="shared" si="55"/>
        <v>-10.745674324002135</v>
      </c>
      <c r="J276" s="23">
        <f t="shared" si="56"/>
        <v>-6.2584008875958856E-3</v>
      </c>
    </row>
    <row r="277" spans="1:16">
      <c r="B277" s="21" t="s">
        <v>59</v>
      </c>
      <c r="C277">
        <v>2</v>
      </c>
      <c r="E277">
        <f t="shared" si="54"/>
        <v>1.1648223645894002E-3</v>
      </c>
      <c r="F277" s="23">
        <f t="shared" si="57"/>
        <v>1.3568111410476415E-6</v>
      </c>
      <c r="G277" s="23"/>
      <c r="I277" s="23">
        <f t="shared" si="55"/>
        <v>-9.7456743240021346</v>
      </c>
      <c r="J277" s="23">
        <f t="shared" si="56"/>
        <v>-1.135197941060237E-2</v>
      </c>
    </row>
    <row r="278" spans="1:16">
      <c r="B278" s="21" t="s">
        <v>47</v>
      </c>
      <c r="C278">
        <v>428</v>
      </c>
      <c r="E278">
        <f t="shared" si="54"/>
        <v>0.24927198602213163</v>
      </c>
      <c r="F278" s="23">
        <f t="shared" si="57"/>
        <v>6.2136523015417784E-2</v>
      </c>
      <c r="G278" s="23"/>
      <c r="I278" s="23">
        <f t="shared" si="55"/>
        <v>-2.0042073376009872</v>
      </c>
      <c r="J278" s="23">
        <f t="shared" si="56"/>
        <v>-0.49959274344392696</v>
      </c>
    </row>
    <row r="279" spans="1:16">
      <c r="B279" s="21" t="s">
        <v>68</v>
      </c>
      <c r="C279">
        <v>4</v>
      </c>
      <c r="E279">
        <f t="shared" si="54"/>
        <v>2.3296447291788003E-3</v>
      </c>
      <c r="F279" s="23">
        <f t="shared" si="57"/>
        <v>5.4272445641905661E-6</v>
      </c>
      <c r="G279" s="23"/>
      <c r="I279" s="23">
        <f t="shared" si="55"/>
        <v>-8.7456743240021346</v>
      </c>
      <c r="J279" s="23">
        <f t="shared" si="56"/>
        <v>-2.037431409202594E-2</v>
      </c>
    </row>
    <row r="280" spans="1:16">
      <c r="B280" s="21" t="s">
        <v>69</v>
      </c>
      <c r="C280">
        <v>4</v>
      </c>
      <c r="E280">
        <f t="shared" si="54"/>
        <v>2.3296447291788003E-3</v>
      </c>
      <c r="F280" s="23">
        <f t="shared" si="57"/>
        <v>5.4272445641905661E-6</v>
      </c>
      <c r="G280" s="23"/>
      <c r="I280" s="23">
        <f t="shared" si="55"/>
        <v>-8.7456743240021346</v>
      </c>
      <c r="J280" s="23">
        <f t="shared" si="56"/>
        <v>-2.037431409202594E-2</v>
      </c>
    </row>
    <row r="281" spans="1:16">
      <c r="B281" s="21" t="s">
        <v>94</v>
      </c>
      <c r="C281">
        <v>8</v>
      </c>
      <c r="E281">
        <f t="shared" si="54"/>
        <v>4.6592894583576006E-3</v>
      </c>
      <c r="F281" s="23">
        <f t="shared" si="57"/>
        <v>2.1708978256762264E-5</v>
      </c>
      <c r="G281" s="23"/>
      <c r="I281" s="23">
        <f t="shared" si="55"/>
        <v>-7.7456743240021346</v>
      </c>
      <c r="J281" s="23">
        <f t="shared" si="56"/>
        <v>-3.6089338725694281E-2</v>
      </c>
    </row>
    <row r="282" spans="1:16">
      <c r="B282" s="21" t="s">
        <v>60</v>
      </c>
      <c r="C282">
        <v>1</v>
      </c>
      <c r="E282">
        <f t="shared" si="54"/>
        <v>5.8241118229470008E-4</v>
      </c>
      <c r="F282" s="23">
        <f t="shared" si="57"/>
        <v>3.3920278526191038E-7</v>
      </c>
      <c r="G282" s="23"/>
      <c r="I282" s="23">
        <f t="shared" si="55"/>
        <v>-10.745674324002135</v>
      </c>
      <c r="J282" s="23">
        <f t="shared" si="56"/>
        <v>-6.2584008875958856E-3</v>
      </c>
    </row>
    <row r="283" spans="1:16">
      <c r="B283" s="21"/>
    </row>
    <row r="284" spans="1:16">
      <c r="A284" s="5" t="s">
        <v>22</v>
      </c>
      <c r="C284" s="6" t="s">
        <v>29</v>
      </c>
      <c r="D284" s="6" t="s">
        <v>30</v>
      </c>
      <c r="E284" s="6" t="s">
        <v>31</v>
      </c>
      <c r="F284" s="6" t="s">
        <v>32</v>
      </c>
      <c r="G284" s="6" t="s">
        <v>33</v>
      </c>
      <c r="H284" s="7" t="s">
        <v>0</v>
      </c>
      <c r="I284" s="6" t="s">
        <v>34</v>
      </c>
      <c r="J284" s="6" t="s">
        <v>35</v>
      </c>
      <c r="K284" s="8" t="s">
        <v>36</v>
      </c>
      <c r="L284" s="6" t="s">
        <v>37</v>
      </c>
      <c r="M284" s="9" t="s">
        <v>1</v>
      </c>
      <c r="N284" s="10" t="s">
        <v>2</v>
      </c>
      <c r="O284" s="11" t="s">
        <v>3</v>
      </c>
      <c r="P284" s="12" t="s">
        <v>4</v>
      </c>
    </row>
    <row r="285" spans="1:16">
      <c r="A285" s="13"/>
      <c r="B285" s="21" t="s">
        <v>62</v>
      </c>
      <c r="C285">
        <v>4</v>
      </c>
      <c r="D285">
        <f>SUM(C285:C293)</f>
        <v>2847</v>
      </c>
      <c r="E285">
        <f>C285/D$285</f>
        <v>1.4049877063575693E-3</v>
      </c>
      <c r="F285">
        <f>E285^2</f>
        <v>1.9739904550159033E-6</v>
      </c>
      <c r="G285">
        <f>SUM(F285:F293)</f>
        <v>0.55285439636667311</v>
      </c>
      <c r="H285" s="22">
        <f>1-G285</f>
        <v>0.44714560363332689</v>
      </c>
      <c r="I285">
        <f>LOG(E285,2)</f>
        <v>-9.4752267777422663</v>
      </c>
      <c r="J285">
        <f>E285*I285</f>
        <v>-1.3312577137677929E-2</v>
      </c>
      <c r="K285" s="15">
        <f>SUM(J285:J293)</f>
        <v>-1.2510055447528068</v>
      </c>
      <c r="L285">
        <v>9</v>
      </c>
      <c r="M285" s="16">
        <v>40</v>
      </c>
      <c r="N285" s="17">
        <v>8.5</v>
      </c>
      <c r="O285" s="18">
        <v>4</v>
      </c>
      <c r="P285" s="12">
        <v>14.6</v>
      </c>
    </row>
    <row r="286" spans="1:16">
      <c r="B286" s="21" t="s">
        <v>86</v>
      </c>
      <c r="C286">
        <v>4</v>
      </c>
      <c r="E286">
        <f t="shared" ref="E286:E293" si="58">C286/D$285</f>
        <v>1.4049877063575693E-3</v>
      </c>
      <c r="F286">
        <f>E286^2</f>
        <v>1.9739904550159033E-6</v>
      </c>
      <c r="I286">
        <f t="shared" ref="I286:I293" si="59">LOG(E286,2)</f>
        <v>-9.4752267777422663</v>
      </c>
      <c r="J286">
        <f t="shared" ref="J286:J293" si="60">E286*I286</f>
        <v>-1.3312577137677929E-2</v>
      </c>
      <c r="K286" s="19">
        <f>-K285</f>
        <v>1.2510055447528068</v>
      </c>
    </row>
    <row r="287" spans="1:16">
      <c r="B287" s="21" t="s">
        <v>43</v>
      </c>
      <c r="C287">
        <v>488</v>
      </c>
      <c r="E287">
        <f t="shared" si="58"/>
        <v>0.17140850017562345</v>
      </c>
      <c r="F287">
        <f t="shared" ref="F287:F293" si="61">E287^2</f>
        <v>2.9380873932456704E-2</v>
      </c>
      <c r="I287">
        <f t="shared" si="59"/>
        <v>-2.5444894401793792</v>
      </c>
      <c r="J287">
        <f>E287*I287</f>
        <v>-0.43614711865385913</v>
      </c>
    </row>
    <row r="288" spans="1:16">
      <c r="B288" s="21" t="s">
        <v>52</v>
      </c>
      <c r="C288">
        <v>241</v>
      </c>
      <c r="E288">
        <f t="shared" si="58"/>
        <v>8.4650509308043548E-2</v>
      </c>
      <c r="F288">
        <f t="shared" si="61"/>
        <v>7.1657087261111675E-3</v>
      </c>
      <c r="I288">
        <f t="shared" si="59"/>
        <v>-3.5623374415123039</v>
      </c>
      <c r="J288">
        <f t="shared" si="60"/>
        <v>-0.30155367875112932</v>
      </c>
    </row>
    <row r="289" spans="1:10">
      <c r="B289" s="21" t="s">
        <v>44</v>
      </c>
      <c r="C289">
        <v>52</v>
      </c>
      <c r="E289">
        <f t="shared" si="58"/>
        <v>1.8264840182648401E-2</v>
      </c>
      <c r="F289">
        <f t="shared" si="61"/>
        <v>3.3360438689768765E-4</v>
      </c>
      <c r="I289">
        <f t="shared" si="59"/>
        <v>-5.7747870596011737</v>
      </c>
      <c r="J289">
        <f t="shared" si="60"/>
        <v>-0.10547556273244152</v>
      </c>
    </row>
    <row r="290" spans="1:10">
      <c r="B290" s="21" t="s">
        <v>53</v>
      </c>
      <c r="C290">
        <v>11</v>
      </c>
      <c r="E290">
        <f t="shared" si="58"/>
        <v>3.8637161924833159E-3</v>
      </c>
      <c r="F290">
        <f t="shared" si="61"/>
        <v>1.4928302816057772E-5</v>
      </c>
      <c r="I290">
        <f t="shared" si="59"/>
        <v>-8.0157951591049681</v>
      </c>
      <c r="J290">
        <f t="shared" si="60"/>
        <v>-3.0970757551863241E-2</v>
      </c>
    </row>
    <row r="291" spans="1:10">
      <c r="B291" s="21" t="s">
        <v>78</v>
      </c>
      <c r="C291">
        <v>0</v>
      </c>
      <c r="E291">
        <f t="shared" si="58"/>
        <v>0</v>
      </c>
      <c r="F291">
        <f t="shared" si="61"/>
        <v>0</v>
      </c>
      <c r="I291" t="s">
        <v>48</v>
      </c>
      <c r="J291" t="s">
        <v>48</v>
      </c>
    </row>
    <row r="292" spans="1:10">
      <c r="B292" s="21" t="s">
        <v>59</v>
      </c>
      <c r="C292">
        <v>2</v>
      </c>
      <c r="E292">
        <f t="shared" si="58"/>
        <v>7.0249385317878467E-4</v>
      </c>
      <c r="F292">
        <f t="shared" si="61"/>
        <v>4.9349761375397583E-7</v>
      </c>
      <c r="I292">
        <f>LOG(E292,2)</f>
        <v>-10.475226777742265</v>
      </c>
      <c r="J292">
        <f t="shared" si="60"/>
        <v>-7.3587824220177483E-3</v>
      </c>
    </row>
    <row r="293" spans="1:10">
      <c r="B293" s="21" t="s">
        <v>47</v>
      </c>
      <c r="C293">
        <v>2045</v>
      </c>
      <c r="E293">
        <f t="shared" si="58"/>
        <v>0.71829996487530734</v>
      </c>
      <c r="F293">
        <f t="shared" si="61"/>
        <v>0.51595483953986776</v>
      </c>
      <c r="I293">
        <f t="shared" si="59"/>
        <v>-0.47734164991315442</v>
      </c>
      <c r="J293">
        <f t="shared" si="60"/>
        <v>-0.34287449036614009</v>
      </c>
    </row>
    <row r="295" spans="1:10">
      <c r="B295" s="21"/>
    </row>
    <row r="299" spans="1:10">
      <c r="B299" t="str">
        <f t="shared" ref="B299" si="62">H1</f>
        <v>SiD</v>
      </c>
      <c r="C299" t="str">
        <f>K1</f>
        <v>H'</v>
      </c>
      <c r="D299" t="str">
        <f t="shared" ref="D299:G300" si="63">M1</f>
        <v>IBMWP</v>
      </c>
      <c r="E299" t="str">
        <f t="shared" si="63"/>
        <v>IBMR</v>
      </c>
      <c r="F299" t="str">
        <f t="shared" si="63"/>
        <v>IVAM</v>
      </c>
      <c r="G299" t="str">
        <f t="shared" si="63"/>
        <v>IPS</v>
      </c>
    </row>
    <row r="300" spans="1:10">
      <c r="A300" t="str">
        <f>A1</f>
        <v>S1</v>
      </c>
      <c r="B300" s="67">
        <f>H2</f>
        <v>0.89078443877551017</v>
      </c>
      <c r="C300" s="25">
        <f>K3</f>
        <v>3.6596203899068493</v>
      </c>
      <c r="D300">
        <f t="shared" si="63"/>
        <v>135</v>
      </c>
      <c r="E300">
        <f t="shared" si="63"/>
        <v>13.46</v>
      </c>
      <c r="F300">
        <f t="shared" si="63"/>
        <v>5.76</v>
      </c>
      <c r="G300">
        <f t="shared" si="63"/>
        <v>16</v>
      </c>
    </row>
    <row r="301" spans="1:10">
      <c r="A301" t="str">
        <f>A33</f>
        <v>S2</v>
      </c>
      <c r="B301" s="67">
        <f>H34</f>
        <v>0.72520972315560006</v>
      </c>
      <c r="C301" s="25">
        <f>K35</f>
        <v>2.3749593310161208</v>
      </c>
      <c r="D301">
        <f>M34</f>
        <v>87</v>
      </c>
      <c r="E301">
        <f>N34</f>
        <v>14.12</v>
      </c>
      <c r="F301">
        <f>O34</f>
        <v>5.05</v>
      </c>
      <c r="G301">
        <f>P34</f>
        <v>16.5</v>
      </c>
    </row>
    <row r="302" spans="1:10">
      <c r="A302" t="str">
        <f>A52</f>
        <v>S3</v>
      </c>
      <c r="B302" s="67">
        <f>H53</f>
        <v>0.77874408795888694</v>
      </c>
      <c r="C302" s="25">
        <f>K54</f>
        <v>2.7330747849107486</v>
      </c>
      <c r="D302">
        <f>M53</f>
        <v>108</v>
      </c>
      <c r="E302">
        <f>N53</f>
        <v>7.05</v>
      </c>
      <c r="F302">
        <f>O53</f>
        <v>3.7</v>
      </c>
      <c r="G302">
        <f>P53</f>
        <v>13.1</v>
      </c>
    </row>
    <row r="303" spans="1:10">
      <c r="A303" t="str">
        <f>A75</f>
        <v>S4</v>
      </c>
      <c r="B303" s="67">
        <f>H76</f>
        <v>0.77871020408163261</v>
      </c>
      <c r="C303" s="25">
        <f>K77</f>
        <v>2.6689176935228605</v>
      </c>
      <c r="D303">
        <f>M76</f>
        <v>59</v>
      </c>
      <c r="E303">
        <f>N76</f>
        <v>0</v>
      </c>
      <c r="F303">
        <f>O76</f>
        <v>0</v>
      </c>
      <c r="G303">
        <f>P76</f>
        <v>18.399999999999999</v>
      </c>
    </row>
    <row r="304" spans="1:10">
      <c r="A304" t="str">
        <f>A91</f>
        <v>S5</v>
      </c>
      <c r="B304" s="67">
        <f>H92</f>
        <v>0.79116565929355276</v>
      </c>
      <c r="C304" s="25">
        <f>K93</f>
        <v>3.0349865288971292</v>
      </c>
      <c r="D304">
        <f>M92</f>
        <v>168</v>
      </c>
      <c r="E304">
        <f>N92</f>
        <v>10</v>
      </c>
      <c r="F304">
        <f>O92</f>
        <v>5.45</v>
      </c>
      <c r="G304">
        <f>P92</f>
        <v>17.399999999999999</v>
      </c>
    </row>
    <row r="305" spans="1:7">
      <c r="A305" t="str">
        <f>A123</f>
        <v>S6</v>
      </c>
      <c r="B305" s="67">
        <f>H124</f>
        <v>0.73332256959520348</v>
      </c>
      <c r="C305" s="25">
        <f>K125</f>
        <v>2.0686216829619433</v>
      </c>
      <c r="D305">
        <f>M124</f>
        <v>33</v>
      </c>
      <c r="E305">
        <f>N124</f>
        <v>5.29</v>
      </c>
      <c r="F305">
        <f>O124</f>
        <v>2.67</v>
      </c>
      <c r="G305">
        <f>P124</f>
        <v>13.8</v>
      </c>
    </row>
    <row r="306" spans="1:7">
      <c r="B306" s="67"/>
      <c r="C306" s="25"/>
    </row>
    <row r="307" spans="1:7">
      <c r="A307" t="str">
        <f>A135</f>
        <v>S8</v>
      </c>
      <c r="B307" s="67">
        <f>H136</f>
        <v>0.6294527029089465</v>
      </c>
      <c r="C307" s="25">
        <f>K137</f>
        <v>1.7204328575533767</v>
      </c>
      <c r="D307">
        <f>M136</f>
        <v>18</v>
      </c>
      <c r="E307">
        <f>N136</f>
        <v>10.75</v>
      </c>
      <c r="F307">
        <f>O136</f>
        <v>2</v>
      </c>
      <c r="G307">
        <f>P136</f>
        <v>12.7</v>
      </c>
    </row>
    <row r="308" spans="1:7">
      <c r="A308" t="str">
        <f>A147</f>
        <v>S9</v>
      </c>
      <c r="B308" s="67">
        <f>H148</f>
        <v>0.7205413258274086</v>
      </c>
      <c r="C308" s="25">
        <f>K149</f>
        <v>2.037062234427478</v>
      </c>
      <c r="D308">
        <f>M148</f>
        <v>32</v>
      </c>
      <c r="E308">
        <f>N148</f>
        <v>6.55</v>
      </c>
      <c r="F308">
        <f>O148</f>
        <v>4.47</v>
      </c>
      <c r="G308">
        <f>P148</f>
        <v>6.5</v>
      </c>
    </row>
    <row r="309" spans="1:7">
      <c r="A309" t="str">
        <f>A160</f>
        <v>S10</v>
      </c>
      <c r="B309" s="67">
        <f>H161</f>
        <v>0.69414331580143085</v>
      </c>
      <c r="C309" s="25">
        <f>K162</f>
        <v>1.9575285731522531</v>
      </c>
      <c r="D309">
        <f>M161</f>
        <v>31</v>
      </c>
      <c r="E309">
        <f>N161</f>
        <v>11.6</v>
      </c>
      <c r="F309">
        <f>O161</f>
        <v>3.2</v>
      </c>
      <c r="G309">
        <f>P161</f>
        <v>8.9</v>
      </c>
    </row>
    <row r="310" spans="1:7">
      <c r="A310" t="str">
        <f>A170</f>
        <v>S11</v>
      </c>
      <c r="B310" s="67">
        <f>H171</f>
        <v>0.79775012259045042</v>
      </c>
      <c r="C310" s="25">
        <f>K172</f>
        <v>2.7655427701951778</v>
      </c>
      <c r="D310">
        <f>M171</f>
        <v>67</v>
      </c>
      <c r="E310">
        <f>N171</f>
        <v>0</v>
      </c>
      <c r="F310">
        <f>O171</f>
        <v>0</v>
      </c>
      <c r="G310">
        <f>P171</f>
        <v>9.4</v>
      </c>
    </row>
    <row r="311" spans="1:7">
      <c r="A311" t="str">
        <f>A191</f>
        <v>S12</v>
      </c>
      <c r="B311" s="67">
        <f>H192</f>
        <v>0.76500000000000001</v>
      </c>
      <c r="C311" s="25">
        <f>K193</f>
        <v>2.6197907155195539</v>
      </c>
      <c r="D311">
        <f>M192</f>
        <v>45</v>
      </c>
      <c r="E311">
        <f>N192</f>
        <v>0</v>
      </c>
      <c r="F311">
        <f>O192</f>
        <v>4</v>
      </c>
      <c r="G311">
        <f>P192</f>
        <v>7.5</v>
      </c>
    </row>
    <row r="312" spans="1:7" ht="15.75" thickBot="1">
      <c r="A312" t="s">
        <v>21</v>
      </c>
      <c r="B312" s="67"/>
      <c r="C312" s="25"/>
    </row>
    <row r="313" spans="1:7" ht="15.75" thickBot="1">
      <c r="A313" s="68" t="str">
        <f>A206</f>
        <v>S13</v>
      </c>
      <c r="B313" s="69">
        <f>H207</f>
        <v>0.4019329230242078</v>
      </c>
      <c r="C313" s="70">
        <f>K208</f>
        <v>1.4159337121381728</v>
      </c>
      <c r="D313">
        <f>M207</f>
        <v>101</v>
      </c>
      <c r="E313">
        <f>N207</f>
        <v>2</v>
      </c>
      <c r="F313">
        <f>O207</f>
        <v>2</v>
      </c>
      <c r="G313">
        <f>P207</f>
        <v>8.9</v>
      </c>
    </row>
    <row r="314" spans="1:7">
      <c r="A314" t="str">
        <f>A229</f>
        <v>S14</v>
      </c>
      <c r="B314" s="67">
        <f>H230</f>
        <v>0.78332441960100985</v>
      </c>
      <c r="C314" s="25">
        <f>K231</f>
        <v>2.9911151893942791</v>
      </c>
      <c r="D314">
        <f>M230</f>
        <v>165</v>
      </c>
      <c r="E314">
        <f>N230</f>
        <v>6.4</v>
      </c>
      <c r="F314">
        <f>O230</f>
        <v>5.71</v>
      </c>
      <c r="G314">
        <f>P230</f>
        <v>10.9</v>
      </c>
    </row>
    <row r="315" spans="1:7">
      <c r="A315" t="s">
        <v>19</v>
      </c>
      <c r="B315" s="67"/>
      <c r="C315" s="25"/>
    </row>
    <row r="316" spans="1:7">
      <c r="A316" t="str">
        <f>A258</f>
        <v>S16</v>
      </c>
      <c r="B316" s="67">
        <f>H259</f>
        <v>0.7783455655511079</v>
      </c>
      <c r="C316" s="25">
        <f>K260</f>
        <v>2.7205246616174761</v>
      </c>
      <c r="D316">
        <f>M259</f>
        <v>130</v>
      </c>
      <c r="E316">
        <f>N259</f>
        <v>0</v>
      </c>
      <c r="F316">
        <f>O259</f>
        <v>6</v>
      </c>
      <c r="G316">
        <f>P259</f>
        <v>10.6</v>
      </c>
    </row>
    <row r="317" spans="1:7" ht="15.75" thickBot="1">
      <c r="A317" t="s">
        <v>21</v>
      </c>
      <c r="B317" s="67"/>
      <c r="C317" s="25"/>
    </row>
    <row r="318" spans="1:7" ht="15.75" thickBot="1">
      <c r="A318" s="68" t="str">
        <f>A284</f>
        <v>S18</v>
      </c>
      <c r="B318" s="69">
        <f>H285</f>
        <v>0.44714560363332689</v>
      </c>
      <c r="C318" s="70">
        <f>K286</f>
        <v>1.2510055447528068</v>
      </c>
      <c r="D318">
        <f>M285</f>
        <v>40</v>
      </c>
      <c r="E318">
        <f>N285</f>
        <v>8.5</v>
      </c>
      <c r="F318">
        <f>O285</f>
        <v>4</v>
      </c>
      <c r="G318">
        <f>P285</f>
        <v>14.6</v>
      </c>
    </row>
    <row r="319" spans="1:7">
      <c r="A319" t="s">
        <v>23</v>
      </c>
    </row>
    <row r="320" spans="1:7">
      <c r="B320" s="67">
        <f>AVERAGE(B300:B318)</f>
        <v>0.71437151078655181</v>
      </c>
      <c r="C320" s="67">
        <f>AVERAGE(C300:C318)</f>
        <v>2.401274444664415</v>
      </c>
    </row>
    <row r="321" spans="2:3">
      <c r="B321">
        <f>_xlfn.STDEV.S(B300:B319)</f>
        <v>0.13115617603564847</v>
      </c>
      <c r="C321">
        <f>_xlfn.STDEV.S(C300:C319)</f>
        <v>0.65440785242967514</v>
      </c>
    </row>
  </sheetData>
  <conditionalFormatting sqref="B300:B31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{FEA8978D-2B0C-43F5-A33A-5315D0332665}</x14:id>
        </ext>
      </extLst>
    </cfRule>
  </conditionalFormatting>
  <conditionalFormatting sqref="C300:C3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{E6DDCB9F-804A-41A7-8B7C-E9C66CB75D62}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EA8978D-2B0C-43F5-A33A-5315D033266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B300:B318</xm:sqref>
        </x14:conditionalFormatting>
        <x14:conditionalFormatting xmlns:xm="http://schemas.microsoft.com/office/excel/2006/main">
          <x14:cfRule type="dataBar" id="{E6DDCB9F-804A-41A7-8B7C-E9C66CB75D6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C300:C318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7"/>
  <sheetViews>
    <sheetView tabSelected="1" topLeftCell="B148" zoomScale="80" zoomScaleNormal="80" workbookViewId="0">
      <selection activeCell="H183" sqref="H183"/>
    </sheetView>
  </sheetViews>
  <sheetFormatPr baseColWidth="10" defaultRowHeight="15"/>
  <cols>
    <col min="1" max="1" width="23.28515625" customWidth="1"/>
    <col min="2" max="2" width="15.7109375" bestFit="1" customWidth="1"/>
    <col min="3" max="3" width="14.85546875" bestFit="1" customWidth="1"/>
    <col min="5" max="5" width="15.7109375" bestFit="1" customWidth="1"/>
    <col min="7" max="7" width="12" bestFit="1" customWidth="1"/>
    <col min="9" max="9" width="22.42578125" customWidth="1"/>
    <col min="10" max="10" width="15.7109375" bestFit="1" customWidth="1"/>
    <col min="18" max="18" width="21.5703125" customWidth="1"/>
    <col min="19" max="20" width="20.140625" customWidth="1"/>
    <col min="21" max="21" width="27.28515625" customWidth="1"/>
    <col min="22" max="22" width="25.5703125" customWidth="1"/>
    <col min="23" max="23" width="13.85546875" bestFit="1" customWidth="1"/>
    <col min="24" max="24" width="16" bestFit="1" customWidth="1"/>
    <col min="25" max="31" width="16.140625" customWidth="1"/>
    <col min="34" max="34" width="15.7109375" bestFit="1" customWidth="1"/>
    <col min="39" max="39" width="15.7109375" bestFit="1" customWidth="1"/>
    <col min="42" max="43" width="15.7109375" bestFit="1" customWidth="1"/>
    <col min="47" max="47" width="15.7109375" bestFit="1" customWidth="1"/>
  </cols>
  <sheetData>
    <row r="1" spans="1:15">
      <c r="A1" s="1" t="s">
        <v>106</v>
      </c>
      <c r="B1" s="1" t="str">
        <f>[1]Datos!R1</f>
        <v>Thiametoxam</v>
      </c>
      <c r="C1" s="1" t="str">
        <f>[1]Datos!S1</f>
        <v>Imidacloprid</v>
      </c>
      <c r="D1" s="1" t="str">
        <f>[1]Datos!T1</f>
        <v>Clothianidin</v>
      </c>
      <c r="E1" s="1" t="str">
        <f>[1]Datos!U1</f>
        <v>Acetamiprid</v>
      </c>
      <c r="F1" s="1" t="str">
        <f>[1]Datos!V1</f>
        <v>Thiacloprid</v>
      </c>
      <c r="G1" s="1" t="str">
        <f>[1]Datos!W1</f>
        <v>∑NNIs</v>
      </c>
      <c r="I1" s="1" t="s">
        <v>27</v>
      </c>
      <c r="J1" s="1" t="str">
        <f>B1</f>
        <v>Thiametoxam</v>
      </c>
      <c r="K1" s="1" t="str">
        <f t="shared" ref="K1:O1" si="0">C1</f>
        <v>Imidacloprid</v>
      </c>
      <c r="L1" s="1" t="str">
        <f t="shared" si="0"/>
        <v>Clothianidin</v>
      </c>
      <c r="M1" s="1" t="str">
        <f t="shared" si="0"/>
        <v>Acetamiprid</v>
      </c>
      <c r="N1" s="1" t="str">
        <f t="shared" si="0"/>
        <v>Thiacloprid</v>
      </c>
      <c r="O1" s="1" t="str">
        <f t="shared" si="0"/>
        <v>∑NNIs</v>
      </c>
    </row>
    <row r="2" spans="1:15">
      <c r="A2" s="28" t="str">
        <f>[1]Datos!F58</f>
        <v>S1</v>
      </c>
      <c r="B2" s="25" t="s">
        <v>108</v>
      </c>
      <c r="C2" s="25" t="s">
        <v>108</v>
      </c>
      <c r="D2" s="25" t="s">
        <v>108</v>
      </c>
      <c r="E2" s="25" t="s">
        <v>108</v>
      </c>
      <c r="F2" s="25" t="s">
        <v>108</v>
      </c>
      <c r="G2" s="25" t="s">
        <v>108</v>
      </c>
      <c r="I2" t="str">
        <f t="shared" ref="I2:I20" si="1">A2</f>
        <v>S1</v>
      </c>
      <c r="J2">
        <f t="shared" ref="J2:J20" si="2">IF(B2="&lt;MDL",0,B2/1000000000)</f>
        <v>0</v>
      </c>
      <c r="K2">
        <f t="shared" ref="K2:K20" si="3">IF(C2="&lt;MDL",0,C2/1000000000)</f>
        <v>0</v>
      </c>
      <c r="L2">
        <f t="shared" ref="L2:L20" si="4">IF(D2="&lt;MDL",0,D2/1000000000)</f>
        <v>0</v>
      </c>
      <c r="M2">
        <f t="shared" ref="M2:M20" si="5">IF(E2="&lt;MDL",0,E2/1000000000)</f>
        <v>0</v>
      </c>
      <c r="N2">
        <f t="shared" ref="N2:N20" si="6">IF(F2="&lt;MDL",0,F2/1000000000)</f>
        <v>0</v>
      </c>
      <c r="O2">
        <f t="shared" ref="O2:O20" si="7">IF(G2="&lt;MDL",0,G2/1000000000)</f>
        <v>0</v>
      </c>
    </row>
    <row r="3" spans="1:15">
      <c r="A3" s="28" t="str">
        <f>[1]Datos!F59</f>
        <v>S2</v>
      </c>
      <c r="B3" s="25" t="s">
        <v>108</v>
      </c>
      <c r="C3" s="25" t="s">
        <v>108</v>
      </c>
      <c r="D3" s="25" t="s">
        <v>108</v>
      </c>
      <c r="E3" s="25" t="s">
        <v>108</v>
      </c>
      <c r="F3" s="25" t="s">
        <v>108</v>
      </c>
      <c r="G3" s="25" t="s">
        <v>108</v>
      </c>
      <c r="I3" t="str">
        <f t="shared" si="1"/>
        <v>S2</v>
      </c>
      <c r="J3">
        <f t="shared" si="2"/>
        <v>0</v>
      </c>
      <c r="K3">
        <f t="shared" si="3"/>
        <v>0</v>
      </c>
      <c r="L3">
        <f t="shared" si="4"/>
        <v>0</v>
      </c>
      <c r="M3">
        <f t="shared" si="5"/>
        <v>0</v>
      </c>
      <c r="N3">
        <f t="shared" si="6"/>
        <v>0</v>
      </c>
      <c r="O3">
        <f t="shared" si="7"/>
        <v>0</v>
      </c>
    </row>
    <row r="4" spans="1:15">
      <c r="A4" s="28" t="str">
        <f>[1]Datos!F60</f>
        <v>S3</v>
      </c>
      <c r="B4" s="25" t="s">
        <v>108</v>
      </c>
      <c r="C4" s="25">
        <v>5063.3765559860185</v>
      </c>
      <c r="D4" s="25" t="s">
        <v>108</v>
      </c>
      <c r="E4" s="25">
        <v>143.51982240357316</v>
      </c>
      <c r="F4" s="25" t="s">
        <v>108</v>
      </c>
      <c r="G4" s="25">
        <v>5206.8963783895915</v>
      </c>
      <c r="I4" t="str">
        <f t="shared" si="1"/>
        <v>S3</v>
      </c>
      <c r="J4">
        <f t="shared" si="2"/>
        <v>0</v>
      </c>
      <c r="K4">
        <f t="shared" si="3"/>
        <v>5.0633765559860186E-6</v>
      </c>
      <c r="L4">
        <f t="shared" si="4"/>
        <v>0</v>
      </c>
      <c r="M4">
        <f t="shared" si="5"/>
        <v>1.4351982240357316E-7</v>
      </c>
      <c r="N4">
        <f t="shared" si="6"/>
        <v>0</v>
      </c>
      <c r="O4">
        <f t="shared" si="7"/>
        <v>5.2068963783895914E-6</v>
      </c>
    </row>
    <row r="5" spans="1:15">
      <c r="A5" s="28" t="str">
        <f>[1]Datos!F61</f>
        <v>S4</v>
      </c>
      <c r="B5" s="25" t="s">
        <v>108</v>
      </c>
      <c r="C5" s="25" t="s">
        <v>108</v>
      </c>
      <c r="D5" s="25" t="s">
        <v>108</v>
      </c>
      <c r="E5" s="25">
        <v>70.924754063195081</v>
      </c>
      <c r="F5" s="25" t="s">
        <v>108</v>
      </c>
      <c r="G5" s="25">
        <v>70.924754063195081</v>
      </c>
      <c r="I5" t="str">
        <f t="shared" si="1"/>
        <v>S4</v>
      </c>
      <c r="J5">
        <f t="shared" si="2"/>
        <v>0</v>
      </c>
      <c r="K5">
        <f t="shared" si="3"/>
        <v>0</v>
      </c>
      <c r="L5">
        <f t="shared" si="4"/>
        <v>0</v>
      </c>
      <c r="M5">
        <f t="shared" si="5"/>
        <v>7.0924754063195079E-8</v>
      </c>
      <c r="N5">
        <f t="shared" si="6"/>
        <v>0</v>
      </c>
      <c r="O5">
        <f t="shared" si="7"/>
        <v>7.0924754063195079E-8</v>
      </c>
    </row>
    <row r="6" spans="1:15">
      <c r="A6" s="28" t="str">
        <f>[1]Datos!F62</f>
        <v>S5</v>
      </c>
      <c r="B6" s="25" t="s">
        <v>108</v>
      </c>
      <c r="C6" s="25">
        <v>871.0534504298472</v>
      </c>
      <c r="D6" s="25" t="s">
        <v>108</v>
      </c>
      <c r="E6" s="25" t="s">
        <v>108</v>
      </c>
      <c r="F6" s="25" t="s">
        <v>108</v>
      </c>
      <c r="G6" s="25">
        <v>871.0534504298472</v>
      </c>
      <c r="I6" t="str">
        <f t="shared" si="1"/>
        <v>S5</v>
      </c>
      <c r="J6">
        <f t="shared" si="2"/>
        <v>0</v>
      </c>
      <c r="K6">
        <f t="shared" si="3"/>
        <v>8.7105345042984723E-7</v>
      </c>
      <c r="L6">
        <f t="shared" si="4"/>
        <v>0</v>
      </c>
      <c r="M6">
        <f t="shared" si="5"/>
        <v>0</v>
      </c>
      <c r="N6">
        <f t="shared" si="6"/>
        <v>0</v>
      </c>
      <c r="O6">
        <f t="shared" si="7"/>
        <v>8.7105345042984723E-7</v>
      </c>
    </row>
    <row r="7" spans="1:15">
      <c r="A7" s="28" t="str">
        <f>[1]Datos!F63</f>
        <v>S6</v>
      </c>
      <c r="B7" s="25">
        <v>59.542758998072877</v>
      </c>
      <c r="C7" s="25">
        <v>404.04977435465889</v>
      </c>
      <c r="D7" s="25">
        <v>43.616758171474366</v>
      </c>
      <c r="E7" s="25">
        <v>33.541163663087602</v>
      </c>
      <c r="F7" s="25" t="s">
        <v>108</v>
      </c>
      <c r="G7" s="25">
        <v>540.75045518729371</v>
      </c>
      <c r="I7" t="str">
        <f t="shared" si="1"/>
        <v>S6</v>
      </c>
      <c r="J7">
        <f t="shared" si="2"/>
        <v>5.9542758998072879E-8</v>
      </c>
      <c r="K7">
        <f t="shared" si="3"/>
        <v>4.0404977435465888E-7</v>
      </c>
      <c r="L7">
        <f t="shared" si="4"/>
        <v>4.3616758171474364E-8</v>
      </c>
      <c r="M7">
        <f t="shared" si="5"/>
        <v>3.3541163663087604E-8</v>
      </c>
      <c r="N7">
        <f t="shared" si="6"/>
        <v>0</v>
      </c>
      <c r="O7">
        <f t="shared" si="7"/>
        <v>5.4075045518729373E-7</v>
      </c>
    </row>
    <row r="8" spans="1:15">
      <c r="A8" s="28" t="str">
        <f>[1]Datos!F64</f>
        <v>S7</v>
      </c>
      <c r="B8" s="25" t="s">
        <v>108</v>
      </c>
      <c r="C8" s="25">
        <v>817.84193177236386</v>
      </c>
      <c r="D8" s="25">
        <v>301.21763873756174</v>
      </c>
      <c r="E8" s="25">
        <v>82.788684032375642</v>
      </c>
      <c r="F8" s="25" t="s">
        <v>108</v>
      </c>
      <c r="G8" s="25">
        <v>1201.8482545423012</v>
      </c>
      <c r="I8" t="str">
        <f t="shared" si="1"/>
        <v>S7</v>
      </c>
      <c r="J8">
        <f t="shared" si="2"/>
        <v>0</v>
      </c>
      <c r="K8">
        <f t="shared" si="3"/>
        <v>8.1784193177236391E-7</v>
      </c>
      <c r="L8">
        <f t="shared" si="4"/>
        <v>3.0121763873756172E-7</v>
      </c>
      <c r="M8">
        <f t="shared" si="5"/>
        <v>8.2788684032375644E-8</v>
      </c>
      <c r="N8">
        <f t="shared" si="6"/>
        <v>0</v>
      </c>
      <c r="O8">
        <f t="shared" si="7"/>
        <v>1.2018482545423012E-6</v>
      </c>
    </row>
    <row r="9" spans="1:15">
      <c r="A9" s="28" t="str">
        <f>[1]Datos!F65</f>
        <v>S8</v>
      </c>
      <c r="B9" s="25" t="s">
        <v>108</v>
      </c>
      <c r="C9" s="25">
        <v>1561.5656769620339</v>
      </c>
      <c r="D9" s="25" t="s">
        <v>108</v>
      </c>
      <c r="E9" s="25">
        <v>119.59201245720575</v>
      </c>
      <c r="F9" s="25" t="s">
        <v>108</v>
      </c>
      <c r="G9" s="25">
        <v>1681.1576894192397</v>
      </c>
      <c r="I9" t="str">
        <f t="shared" si="1"/>
        <v>S8</v>
      </c>
      <c r="J9">
        <f t="shared" si="2"/>
        <v>0</v>
      </c>
      <c r="K9">
        <f t="shared" si="3"/>
        <v>1.5615656769620338E-6</v>
      </c>
      <c r="L9">
        <f t="shared" si="4"/>
        <v>0</v>
      </c>
      <c r="M9">
        <f t="shared" si="5"/>
        <v>1.1959201245720575E-7</v>
      </c>
      <c r="N9">
        <f t="shared" si="6"/>
        <v>0</v>
      </c>
      <c r="O9">
        <f t="shared" si="7"/>
        <v>1.6811576894192396E-6</v>
      </c>
    </row>
    <row r="10" spans="1:15">
      <c r="A10" s="28" t="str">
        <f>[1]Datos!F66</f>
        <v>S9</v>
      </c>
      <c r="B10" s="25" t="s">
        <v>108</v>
      </c>
      <c r="C10" s="25">
        <v>281.31391767897975</v>
      </c>
      <c r="D10" s="25">
        <v>46.988372093023251</v>
      </c>
      <c r="E10" s="25">
        <v>53.029890966416822</v>
      </c>
      <c r="F10" s="25" t="s">
        <v>108</v>
      </c>
      <c r="G10" s="25">
        <v>381.33218073841982</v>
      </c>
      <c r="I10" t="str">
        <f t="shared" si="1"/>
        <v>S9</v>
      </c>
      <c r="J10">
        <f t="shared" si="2"/>
        <v>0</v>
      </c>
      <c r="K10">
        <f t="shared" si="3"/>
        <v>2.8131391767897975E-7</v>
      </c>
      <c r="L10">
        <f t="shared" si="4"/>
        <v>4.6988372093023252E-8</v>
      </c>
      <c r="M10">
        <f t="shared" si="5"/>
        <v>5.3029890966416825E-8</v>
      </c>
      <c r="N10">
        <f t="shared" si="6"/>
        <v>0</v>
      </c>
      <c r="O10">
        <f t="shared" si="7"/>
        <v>3.8133218073841983E-7</v>
      </c>
    </row>
    <row r="11" spans="1:15">
      <c r="A11" s="29" t="str">
        <f>[1]Datos!F67</f>
        <v>S10</v>
      </c>
      <c r="B11" s="27">
        <v>39.77063152443737</v>
      </c>
      <c r="C11" s="27">
        <v>1149.3260422386952</v>
      </c>
      <c r="D11" s="25" t="s">
        <v>108</v>
      </c>
      <c r="E11" s="27">
        <v>60.902797145095462</v>
      </c>
      <c r="F11" s="27">
        <v>35.5092403602494</v>
      </c>
      <c r="G11" s="27">
        <v>1285.5087112684776</v>
      </c>
      <c r="I11" t="str">
        <f t="shared" si="1"/>
        <v>S10</v>
      </c>
      <c r="J11">
        <f t="shared" si="2"/>
        <v>3.977063152443737E-8</v>
      </c>
      <c r="K11">
        <f t="shared" si="3"/>
        <v>1.1493260422386951E-6</v>
      </c>
      <c r="L11">
        <f t="shared" si="4"/>
        <v>0</v>
      </c>
      <c r="M11">
        <f t="shared" si="5"/>
        <v>6.0902797145095464E-8</v>
      </c>
      <c r="N11">
        <f t="shared" si="6"/>
        <v>3.55092403602494E-8</v>
      </c>
      <c r="O11">
        <f t="shared" si="7"/>
        <v>1.2855087112684776E-6</v>
      </c>
    </row>
    <row r="12" spans="1:15">
      <c r="A12" s="29" t="str">
        <f>[1]Datos!F68</f>
        <v>S11</v>
      </c>
      <c r="B12" s="27">
        <v>834.60078141710812</v>
      </c>
      <c r="C12" s="27">
        <v>10058.507987105921</v>
      </c>
      <c r="D12" s="27">
        <v>2542.5227316959504</v>
      </c>
      <c r="E12" s="27">
        <v>1239.3208440128567</v>
      </c>
      <c r="F12" s="27">
        <v>537.45835915239911</v>
      </c>
      <c r="G12" s="27">
        <v>15212.410703384234</v>
      </c>
      <c r="I12" t="str">
        <f t="shared" si="1"/>
        <v>S11</v>
      </c>
      <c r="J12">
        <f t="shared" si="2"/>
        <v>8.3460078141710814E-7</v>
      </c>
      <c r="K12">
        <f t="shared" si="3"/>
        <v>1.0058507987105921E-5</v>
      </c>
      <c r="L12">
        <f t="shared" si="4"/>
        <v>2.5425227316959504E-6</v>
      </c>
      <c r="M12">
        <f t="shared" si="5"/>
        <v>1.2393208440128566E-6</v>
      </c>
      <c r="N12">
        <f t="shared" si="6"/>
        <v>5.3745835915239909E-7</v>
      </c>
      <c r="O12">
        <f t="shared" si="7"/>
        <v>1.5212410703384234E-5</v>
      </c>
    </row>
    <row r="13" spans="1:15">
      <c r="A13" s="29" t="str">
        <f>[1]Datos!F69</f>
        <v>S12</v>
      </c>
      <c r="B13" s="27">
        <v>2388.4382691709893</v>
      </c>
      <c r="C13" s="27">
        <v>10176.121126448143</v>
      </c>
      <c r="D13" s="25" t="s">
        <v>108</v>
      </c>
      <c r="E13" s="27">
        <v>2820.7483078373907</v>
      </c>
      <c r="F13" s="27">
        <v>1430.1488527914696</v>
      </c>
      <c r="G13" s="27">
        <v>16815.456556247991</v>
      </c>
      <c r="I13" t="str">
        <f t="shared" si="1"/>
        <v>S12</v>
      </c>
      <c r="J13">
        <f t="shared" si="2"/>
        <v>2.3884382691709894E-6</v>
      </c>
      <c r="K13">
        <f t="shared" si="3"/>
        <v>1.0176121126448143E-5</v>
      </c>
      <c r="L13">
        <f t="shared" si="4"/>
        <v>0</v>
      </c>
      <c r="M13">
        <f t="shared" si="5"/>
        <v>2.8207483078373907E-6</v>
      </c>
      <c r="N13">
        <f t="shared" si="6"/>
        <v>1.4301488527914695E-6</v>
      </c>
      <c r="O13">
        <f t="shared" si="7"/>
        <v>1.6815456556247991E-5</v>
      </c>
    </row>
    <row r="14" spans="1:15">
      <c r="A14" s="29" t="str">
        <f>[1]Datos!F70</f>
        <v>S13</v>
      </c>
      <c r="B14" s="25" t="s">
        <v>108</v>
      </c>
      <c r="C14" s="27">
        <v>6265.368029546511</v>
      </c>
      <c r="D14" s="25" t="s">
        <v>108</v>
      </c>
      <c r="E14" s="25" t="s">
        <v>108</v>
      </c>
      <c r="F14" s="25" t="s">
        <v>108</v>
      </c>
      <c r="G14" s="27">
        <v>6265.368029546511</v>
      </c>
      <c r="I14" t="str">
        <f t="shared" si="1"/>
        <v>S13</v>
      </c>
      <c r="J14">
        <f t="shared" si="2"/>
        <v>0</v>
      </c>
      <c r="K14">
        <f t="shared" si="3"/>
        <v>6.2653680295465109E-6</v>
      </c>
      <c r="L14">
        <f t="shared" si="4"/>
        <v>0</v>
      </c>
      <c r="M14">
        <f t="shared" si="5"/>
        <v>0</v>
      </c>
      <c r="N14">
        <f t="shared" si="6"/>
        <v>0</v>
      </c>
      <c r="O14">
        <f t="shared" si="7"/>
        <v>6.2653680295465109E-6</v>
      </c>
    </row>
    <row r="15" spans="1:15">
      <c r="A15" s="29" t="str">
        <f>[1]Datos!F71</f>
        <v>S14</v>
      </c>
      <c r="B15" s="25" t="s">
        <v>108</v>
      </c>
      <c r="C15" s="27">
        <v>2351.1143070768057</v>
      </c>
      <c r="D15" s="25" t="s">
        <v>108</v>
      </c>
      <c r="E15" s="27">
        <v>375.4566264865087</v>
      </c>
      <c r="F15" s="25" t="s">
        <v>108</v>
      </c>
      <c r="G15" s="27">
        <v>2726.5709335633146</v>
      </c>
      <c r="I15" t="str">
        <f t="shared" si="1"/>
        <v>S14</v>
      </c>
      <c r="J15">
        <f t="shared" si="2"/>
        <v>0</v>
      </c>
      <c r="K15">
        <f t="shared" si="3"/>
        <v>2.3511143070768057E-6</v>
      </c>
      <c r="L15">
        <f t="shared" si="4"/>
        <v>0</v>
      </c>
      <c r="M15">
        <f t="shared" si="5"/>
        <v>3.7545662648650872E-7</v>
      </c>
      <c r="N15">
        <f t="shared" si="6"/>
        <v>0</v>
      </c>
      <c r="O15">
        <f t="shared" si="7"/>
        <v>2.7265709335633148E-6</v>
      </c>
    </row>
    <row r="16" spans="1:15">
      <c r="A16" s="28" t="str">
        <f>[1]Datos!F72</f>
        <v>S15</v>
      </c>
      <c r="B16" s="25" t="s">
        <v>108</v>
      </c>
      <c r="C16" s="25">
        <v>3085.7454481691948</v>
      </c>
      <c r="D16" s="25" t="s">
        <v>108</v>
      </c>
      <c r="E16" s="25">
        <v>288.97970278243486</v>
      </c>
      <c r="F16" s="25">
        <v>423.2205693484679</v>
      </c>
      <c r="G16" s="25">
        <v>3797.9457203000975</v>
      </c>
      <c r="I16" t="str">
        <f t="shared" si="1"/>
        <v>S15</v>
      </c>
      <c r="J16">
        <f t="shared" si="2"/>
        <v>0</v>
      </c>
      <c r="K16">
        <f t="shared" si="3"/>
        <v>3.0857454481691949E-6</v>
      </c>
      <c r="L16">
        <f t="shared" si="4"/>
        <v>0</v>
      </c>
      <c r="M16">
        <f t="shared" si="5"/>
        <v>2.8897970278243484E-7</v>
      </c>
      <c r="N16">
        <f t="shared" si="6"/>
        <v>4.2322056934846793E-7</v>
      </c>
      <c r="O16">
        <f t="shared" si="7"/>
        <v>3.7979457203000973E-6</v>
      </c>
    </row>
    <row r="17" spans="1:15">
      <c r="A17" s="28" t="str">
        <f>[1]Datos!F73</f>
        <v>S16</v>
      </c>
      <c r="B17" s="25">
        <v>2308.0829223574442</v>
      </c>
      <c r="C17" s="25">
        <v>3338.0763006990828</v>
      </c>
      <c r="D17" s="25" t="s">
        <v>108</v>
      </c>
      <c r="E17" s="25" t="s">
        <v>108</v>
      </c>
      <c r="F17" s="25" t="s">
        <v>108</v>
      </c>
      <c r="G17" s="25">
        <v>5646.1592230565275</v>
      </c>
      <c r="I17" t="str">
        <f t="shared" si="1"/>
        <v>S16</v>
      </c>
      <c r="J17">
        <f t="shared" si="2"/>
        <v>2.3080829223574442E-6</v>
      </c>
      <c r="K17">
        <f t="shared" si="3"/>
        <v>3.3380763006990828E-6</v>
      </c>
      <c r="L17">
        <f t="shared" si="4"/>
        <v>0</v>
      </c>
      <c r="M17">
        <f t="shared" si="5"/>
        <v>0</v>
      </c>
      <c r="N17">
        <f t="shared" si="6"/>
        <v>0</v>
      </c>
      <c r="O17">
        <f t="shared" si="7"/>
        <v>5.6461592230565278E-6</v>
      </c>
    </row>
    <row r="18" spans="1:15">
      <c r="A18" s="28" t="str">
        <f>[1]Datos!F74</f>
        <v>S17</v>
      </c>
      <c r="B18" s="25" t="s">
        <v>108</v>
      </c>
      <c r="C18" s="25">
        <v>1244.2657527563306</v>
      </c>
      <c r="D18" s="25" t="s">
        <v>108</v>
      </c>
      <c r="E18" s="25" t="s">
        <v>108</v>
      </c>
      <c r="F18" s="25" t="s">
        <v>108</v>
      </c>
      <c r="G18" s="25">
        <v>1244.2657527563306</v>
      </c>
      <c r="I18" t="str">
        <f t="shared" si="1"/>
        <v>S17</v>
      </c>
      <c r="J18">
        <f t="shared" si="2"/>
        <v>0</v>
      </c>
      <c r="K18">
        <f t="shared" si="3"/>
        <v>1.2442657527563305E-6</v>
      </c>
      <c r="L18">
        <f t="shared" si="4"/>
        <v>0</v>
      </c>
      <c r="M18">
        <f t="shared" si="5"/>
        <v>0</v>
      </c>
      <c r="N18">
        <f t="shared" si="6"/>
        <v>0</v>
      </c>
      <c r="O18">
        <f t="shared" si="7"/>
        <v>1.2442657527563305E-6</v>
      </c>
    </row>
    <row r="19" spans="1:15">
      <c r="A19" s="28" t="str">
        <f>[1]Datos!F75</f>
        <v>S18</v>
      </c>
      <c r="B19" s="25" t="s">
        <v>108</v>
      </c>
      <c r="C19" s="25">
        <v>5435.1920600614549</v>
      </c>
      <c r="D19" s="25" t="s">
        <v>108</v>
      </c>
      <c r="E19" s="25">
        <v>3552.9117238706904</v>
      </c>
      <c r="F19" s="25">
        <v>2558.794787111568</v>
      </c>
      <c r="G19" s="25">
        <v>11546.898571043714</v>
      </c>
      <c r="I19" t="str">
        <f t="shared" si="1"/>
        <v>S18</v>
      </c>
      <c r="J19">
        <f t="shared" si="2"/>
        <v>0</v>
      </c>
      <c r="K19">
        <f t="shared" si="3"/>
        <v>5.4351920600614553E-6</v>
      </c>
      <c r="L19">
        <f t="shared" si="4"/>
        <v>0</v>
      </c>
      <c r="M19">
        <f t="shared" si="5"/>
        <v>3.5529117238706903E-6</v>
      </c>
      <c r="N19">
        <f t="shared" si="6"/>
        <v>2.558794787111568E-6</v>
      </c>
      <c r="O19">
        <f t="shared" si="7"/>
        <v>1.1546898571043713E-5</v>
      </c>
    </row>
    <row r="20" spans="1:15">
      <c r="A20" s="28" t="str">
        <f>[1]Datos!F76</f>
        <v>S19</v>
      </c>
      <c r="B20" s="25" t="s">
        <v>108</v>
      </c>
      <c r="C20" s="25" t="s">
        <v>108</v>
      </c>
      <c r="D20" s="25" t="s">
        <v>108</v>
      </c>
      <c r="E20" s="25">
        <v>132.32984293193715</v>
      </c>
      <c r="F20" s="25" t="s">
        <v>108</v>
      </c>
      <c r="G20" s="25">
        <v>132.32984293193715</v>
      </c>
      <c r="I20" t="str">
        <f t="shared" si="1"/>
        <v>S19</v>
      </c>
      <c r="J20">
        <f t="shared" si="2"/>
        <v>0</v>
      </c>
      <c r="K20">
        <f t="shared" si="3"/>
        <v>0</v>
      </c>
      <c r="L20">
        <f t="shared" si="4"/>
        <v>0</v>
      </c>
      <c r="M20">
        <f t="shared" si="5"/>
        <v>1.3232984293193715E-7</v>
      </c>
      <c r="N20">
        <f t="shared" si="6"/>
        <v>0</v>
      </c>
      <c r="O20">
        <f t="shared" si="7"/>
        <v>1.3232984293193715E-7</v>
      </c>
    </row>
    <row r="24" spans="1:15">
      <c r="B24" s="1" t="str">
        <f>B1</f>
        <v>Thiametoxam</v>
      </c>
      <c r="C24" s="1" t="str">
        <f>C1</f>
        <v>Imidacloprid</v>
      </c>
      <c r="D24" s="1" t="str">
        <f>D1</f>
        <v>Clothianidin</v>
      </c>
      <c r="E24" s="1" t="str">
        <f>E1</f>
        <v>Acetamiprid</v>
      </c>
      <c r="F24" s="1" t="str">
        <f>F1</f>
        <v>Thiacloprid</v>
      </c>
    </row>
    <row r="25" spans="1:15">
      <c r="A25" t="s">
        <v>109</v>
      </c>
      <c r="B25">
        <v>3.1619999999999999</v>
      </c>
      <c r="C25">
        <v>3.1619999999999999</v>
      </c>
      <c r="D25">
        <v>3.1619999999999999</v>
      </c>
      <c r="E25">
        <v>22.25</v>
      </c>
      <c r="F25">
        <v>16.12</v>
      </c>
      <c r="G25" t="str">
        <f>[1]Datos!W146</f>
        <v>EPI suite (Regresion-based method)</v>
      </c>
    </row>
    <row r="26" spans="1:15">
      <c r="A26" t="s">
        <v>110</v>
      </c>
      <c r="B26">
        <v>81</v>
      </c>
      <c r="C26">
        <v>10</v>
      </c>
      <c r="D26">
        <v>55</v>
      </c>
      <c r="E26">
        <v>1</v>
      </c>
      <c r="F26">
        <v>60.6</v>
      </c>
    </row>
    <row r="27" spans="1:15">
      <c r="A27" t="s">
        <v>111</v>
      </c>
      <c r="B27">
        <v>100</v>
      </c>
      <c r="C27">
        <v>85</v>
      </c>
      <c r="D27">
        <v>119</v>
      </c>
      <c r="E27">
        <v>49.8</v>
      </c>
      <c r="F27">
        <v>22.52</v>
      </c>
    </row>
    <row r="28" spans="1:15">
      <c r="A28" t="s">
        <v>112</v>
      </c>
      <c r="B28">
        <v>100</v>
      </c>
      <c r="C28">
        <v>211</v>
      </c>
      <c r="D28">
        <v>100</v>
      </c>
      <c r="E28">
        <v>100</v>
      </c>
      <c r="F28">
        <v>25.2</v>
      </c>
    </row>
    <row r="29" spans="1:15">
      <c r="A29" t="s">
        <v>113</v>
      </c>
      <c r="B29">
        <v>6.9</v>
      </c>
      <c r="C29">
        <v>3.7999999999999999E-2</v>
      </c>
      <c r="D29">
        <v>5.0999999999999997E-2</v>
      </c>
      <c r="E29">
        <v>6.6000000000000003E-2</v>
      </c>
      <c r="F29">
        <v>3.1E-2</v>
      </c>
    </row>
    <row r="30" spans="1:15">
      <c r="A30" t="s">
        <v>114</v>
      </c>
      <c r="B30">
        <v>3.5000000000000003E-2</v>
      </c>
      <c r="C30">
        <v>1.29E-2</v>
      </c>
      <c r="D30">
        <v>2.1999999999999999E-2</v>
      </c>
      <c r="E30">
        <v>0.02</v>
      </c>
      <c r="F30">
        <v>1.8E-3</v>
      </c>
    </row>
    <row r="31" spans="1:15">
      <c r="A31" t="s">
        <v>115</v>
      </c>
      <c r="B31">
        <v>1.2999999999999999E-2</v>
      </c>
      <c r="C31">
        <v>2.4000000000000001E-4</v>
      </c>
      <c r="D31">
        <v>6.8000000000000005E-4</v>
      </c>
      <c r="E31">
        <v>6.9999999999999999E-4</v>
      </c>
      <c r="F31">
        <v>1.9000000000000001E-4</v>
      </c>
    </row>
    <row r="33" spans="1:39">
      <c r="A33" t="s">
        <v>116</v>
      </c>
      <c r="B33">
        <v>23.19</v>
      </c>
      <c r="C33">
        <v>33.64</v>
      </c>
      <c r="D33">
        <v>27.81</v>
      </c>
      <c r="E33">
        <v>689.9</v>
      </c>
      <c r="F33">
        <v>521.29999999999995</v>
      </c>
    </row>
    <row r="34" spans="1:39">
      <c r="A34" t="s">
        <v>117</v>
      </c>
      <c r="B34">
        <v>6.87E-15</v>
      </c>
      <c r="C34">
        <v>1.04E-13</v>
      </c>
      <c r="D34">
        <v>9.2099999999999998E-16</v>
      </c>
      <c r="E34">
        <v>6.9199999999999998E-8</v>
      </c>
      <c r="F34">
        <v>2.4499999999999998E-10</v>
      </c>
    </row>
    <row r="35" spans="1:39">
      <c r="A35" t="s">
        <v>118</v>
      </c>
      <c r="B35">
        <v>6.9610274999999995E-10</v>
      </c>
      <c r="C35">
        <v>1.0537800000000001E-8</v>
      </c>
      <c r="D35">
        <v>9.3320324999999994E-11</v>
      </c>
      <c r="E35">
        <v>7.0116900000000001E-3</v>
      </c>
      <c r="F35">
        <v>2.4824624999999998E-5</v>
      </c>
    </row>
    <row r="37" spans="1:39">
      <c r="A37" t="s">
        <v>107</v>
      </c>
      <c r="B37">
        <v>1</v>
      </c>
      <c r="C37">
        <v>1</v>
      </c>
      <c r="D37">
        <v>1</v>
      </c>
      <c r="E37">
        <v>1</v>
      </c>
      <c r="F37">
        <v>1</v>
      </c>
      <c r="G37" t="s">
        <v>119</v>
      </c>
    </row>
    <row r="41" spans="1:39">
      <c r="A41" s="30" t="s">
        <v>5</v>
      </c>
      <c r="B41" s="1" t="str">
        <f>[1]Datos!R165</f>
        <v>Thiametoxam</v>
      </c>
      <c r="C41" s="1" t="str">
        <f>[1]Datos!S165</f>
        <v>Imidacloprid</v>
      </c>
      <c r="D41" s="1" t="str">
        <f>[1]Datos!T165</f>
        <v>Clothianidin</v>
      </c>
      <c r="E41" s="1" t="str">
        <f>[1]Datos!U165</f>
        <v>Acetamiprid</v>
      </c>
      <c r="F41" s="1" t="str">
        <f>[1]Datos!V165</f>
        <v>Thiacloprid</v>
      </c>
      <c r="G41" s="31" t="str">
        <f>[1]Datos!W165</f>
        <v>∑NNIs</v>
      </c>
      <c r="I41" s="30" t="s">
        <v>6</v>
      </c>
      <c r="J41" s="1" t="str">
        <f t="shared" ref="J41:O41" si="8">B41</f>
        <v>Thiametoxam</v>
      </c>
      <c r="K41" s="1" t="str">
        <f t="shared" si="8"/>
        <v>Imidacloprid</v>
      </c>
      <c r="L41" s="1" t="str">
        <f t="shared" si="8"/>
        <v>Clothianidin</v>
      </c>
      <c r="M41" s="1" t="str">
        <f t="shared" si="8"/>
        <v>Acetamiprid</v>
      </c>
      <c r="N41" s="1" t="str">
        <f t="shared" si="8"/>
        <v>Thiacloprid</v>
      </c>
      <c r="O41" s="31" t="str">
        <f t="shared" si="8"/>
        <v>∑NNIs</v>
      </c>
      <c r="Q41" s="30" t="s">
        <v>7</v>
      </c>
      <c r="R41" s="1" t="str">
        <f t="shared" ref="R41:W41" si="9">J41</f>
        <v>Thiametoxam</v>
      </c>
      <c r="S41" s="1" t="str">
        <f t="shared" si="9"/>
        <v>Imidacloprid</v>
      </c>
      <c r="T41" s="1" t="str">
        <f t="shared" si="9"/>
        <v>Clothianidin</v>
      </c>
      <c r="U41" s="1" t="str">
        <f t="shared" si="9"/>
        <v>Acetamiprid</v>
      </c>
      <c r="V41" s="1" t="str">
        <f t="shared" si="9"/>
        <v>Thiacloprid</v>
      </c>
      <c r="W41" s="31" t="str">
        <f t="shared" si="9"/>
        <v>∑NNIs</v>
      </c>
      <c r="Y41" s="30" t="s">
        <v>8</v>
      </c>
      <c r="Z41" s="1" t="str">
        <f t="shared" ref="Z41:AE41" si="10">R41</f>
        <v>Thiametoxam</v>
      </c>
      <c r="AA41" s="1" t="str">
        <f t="shared" si="10"/>
        <v>Imidacloprid</v>
      </c>
      <c r="AB41" s="1" t="str">
        <f t="shared" si="10"/>
        <v>Clothianidin</v>
      </c>
      <c r="AC41" s="1" t="str">
        <f t="shared" si="10"/>
        <v>Acetamiprid</v>
      </c>
      <c r="AD41" s="1" t="str">
        <f t="shared" si="10"/>
        <v>Thiacloprid</v>
      </c>
      <c r="AE41" s="31" t="str">
        <f t="shared" si="10"/>
        <v>∑NNIs</v>
      </c>
      <c r="AG41" s="30" t="s">
        <v>9</v>
      </c>
      <c r="AH41" s="1" t="str">
        <f t="shared" ref="AH41:AM41" si="11">Z41</f>
        <v>Thiametoxam</v>
      </c>
      <c r="AI41" s="1" t="str">
        <f t="shared" si="11"/>
        <v>Imidacloprid</v>
      </c>
      <c r="AJ41" s="1" t="str">
        <f t="shared" si="11"/>
        <v>Clothianidin</v>
      </c>
      <c r="AK41" s="1" t="str">
        <f t="shared" si="11"/>
        <v>Acetamiprid</v>
      </c>
      <c r="AL41" s="1" t="str">
        <f t="shared" si="11"/>
        <v>Thiacloprid</v>
      </c>
      <c r="AM41" s="31" t="str">
        <f t="shared" si="11"/>
        <v>∑NNIs</v>
      </c>
    </row>
    <row r="42" spans="1:39">
      <c r="A42" s="32" t="str">
        <f>[1]Datos!Q166</f>
        <v>PECfw (mg/L)</v>
      </c>
      <c r="B42" s="33">
        <f t="shared" ref="B42:G42" si="12">J2</f>
        <v>0</v>
      </c>
      <c r="C42" s="33">
        <f t="shared" si="12"/>
        <v>0</v>
      </c>
      <c r="D42" s="33">
        <f t="shared" si="12"/>
        <v>0</v>
      </c>
      <c r="E42" s="33">
        <f t="shared" si="12"/>
        <v>0</v>
      </c>
      <c r="F42" s="33">
        <f t="shared" si="12"/>
        <v>0</v>
      </c>
      <c r="G42" s="34">
        <f t="shared" si="12"/>
        <v>0</v>
      </c>
      <c r="I42" s="32" t="str">
        <f>A42</f>
        <v>PECfw (mg/L)</v>
      </c>
      <c r="J42" s="37">
        <f t="shared" ref="J42:O42" si="13">J3</f>
        <v>0</v>
      </c>
      <c r="K42" s="37">
        <f t="shared" si="13"/>
        <v>0</v>
      </c>
      <c r="L42" s="37">
        <f t="shared" si="13"/>
        <v>0</v>
      </c>
      <c r="M42" s="37">
        <f t="shared" si="13"/>
        <v>0</v>
      </c>
      <c r="N42" s="37">
        <f t="shared" si="13"/>
        <v>0</v>
      </c>
      <c r="O42" s="34">
        <f t="shared" si="13"/>
        <v>0</v>
      </c>
      <c r="Q42" s="32" t="str">
        <f>I42</f>
        <v>PECfw (mg/L)</v>
      </c>
      <c r="R42" s="45">
        <f t="shared" ref="R42:W42" si="14">J4</f>
        <v>0</v>
      </c>
      <c r="S42" s="45">
        <f t="shared" si="14"/>
        <v>5.0633765559860186E-6</v>
      </c>
      <c r="T42" s="45">
        <f t="shared" si="14"/>
        <v>0</v>
      </c>
      <c r="U42" s="45">
        <f t="shared" si="14"/>
        <v>1.4351982240357316E-7</v>
      </c>
      <c r="V42" s="45">
        <f t="shared" si="14"/>
        <v>0</v>
      </c>
      <c r="W42" s="46">
        <f t="shared" si="14"/>
        <v>5.2068963783895914E-6</v>
      </c>
      <c r="Y42" s="32" t="str">
        <f>Q42</f>
        <v>PECfw (mg/L)</v>
      </c>
      <c r="Z42" s="45">
        <f t="shared" ref="Z42:AE42" si="15">J5</f>
        <v>0</v>
      </c>
      <c r="AA42" s="45">
        <f t="shared" si="15"/>
        <v>0</v>
      </c>
      <c r="AB42" s="45">
        <f t="shared" si="15"/>
        <v>0</v>
      </c>
      <c r="AC42" s="45">
        <f t="shared" si="15"/>
        <v>7.0924754063195079E-8</v>
      </c>
      <c r="AD42" s="45">
        <f t="shared" si="15"/>
        <v>0</v>
      </c>
      <c r="AE42" s="46">
        <f t="shared" si="15"/>
        <v>7.0924754063195079E-8</v>
      </c>
      <c r="AG42" s="32" t="str">
        <f t="shared" ref="AG42:AG45" si="16">Y42</f>
        <v>PECfw (mg/L)</v>
      </c>
      <c r="AH42" s="45">
        <f t="shared" ref="AH42:AM42" si="17">J6</f>
        <v>0</v>
      </c>
      <c r="AI42" s="45">
        <f t="shared" si="17"/>
        <v>8.7105345042984723E-7</v>
      </c>
      <c r="AJ42" s="45">
        <f t="shared" si="17"/>
        <v>0</v>
      </c>
      <c r="AK42" s="45">
        <f t="shared" si="17"/>
        <v>0</v>
      </c>
      <c r="AL42" s="45">
        <f t="shared" si="17"/>
        <v>0</v>
      </c>
      <c r="AM42" s="46">
        <f t="shared" si="17"/>
        <v>8.7105345042984723E-7</v>
      </c>
    </row>
    <row r="43" spans="1:39">
      <c r="A43" s="32" t="str">
        <f>[1]Datos!Q167</f>
        <v>PNECfw (mg/L)</v>
      </c>
      <c r="B43" s="35">
        <v>1.3999999999999999E-4</v>
      </c>
      <c r="C43" s="35">
        <v>9.0000000000000002E-6</v>
      </c>
      <c r="D43" s="35">
        <f>0.13/1000</f>
        <v>1.3000000000000002E-4</v>
      </c>
      <c r="E43" s="35">
        <f>0.5/1000</f>
        <v>5.0000000000000001E-4</v>
      </c>
      <c r="F43" s="35">
        <v>5.0000000000000002E-5</v>
      </c>
      <c r="G43" s="36" t="s">
        <v>28</v>
      </c>
      <c r="I43" s="32" t="str">
        <f>A43</f>
        <v>PNECfw (mg/L)</v>
      </c>
      <c r="J43" s="35">
        <v>1.3999999999999999E-4</v>
      </c>
      <c r="K43" s="35">
        <v>9.0000000000000002E-6</v>
      </c>
      <c r="L43" s="35">
        <f>0.13/1000</f>
        <v>1.3000000000000002E-4</v>
      </c>
      <c r="M43" s="35">
        <f>0.5/1000</f>
        <v>5.0000000000000001E-4</v>
      </c>
      <c r="N43" s="35">
        <v>5.0000000000000002E-5</v>
      </c>
      <c r="O43" s="41"/>
      <c r="Q43" s="32" t="str">
        <f>I43</f>
        <v>PNECfw (mg/L)</v>
      </c>
      <c r="R43" s="35">
        <v>1.3999999999999999E-4</v>
      </c>
      <c r="S43" s="35">
        <v>9.0000000000000002E-6</v>
      </c>
      <c r="T43" s="35">
        <f>0.13/1000</f>
        <v>1.3000000000000002E-4</v>
      </c>
      <c r="U43" s="35">
        <f>0.5/1000</f>
        <v>5.0000000000000001E-4</v>
      </c>
      <c r="V43" s="35">
        <v>5.0000000000000002E-5</v>
      </c>
      <c r="W43" s="41"/>
      <c r="Y43" s="32" t="str">
        <f>Q43</f>
        <v>PNECfw (mg/L)</v>
      </c>
      <c r="Z43" s="35">
        <v>1.3999999999999999E-4</v>
      </c>
      <c r="AA43" s="35">
        <v>9.0000000000000002E-6</v>
      </c>
      <c r="AB43" s="35">
        <f>0.13/1000</f>
        <v>1.3000000000000002E-4</v>
      </c>
      <c r="AC43" s="35">
        <f>0.5/1000</f>
        <v>5.0000000000000001E-4</v>
      </c>
      <c r="AD43" s="35">
        <v>5.0000000000000002E-5</v>
      </c>
      <c r="AE43" s="41"/>
      <c r="AG43" s="32" t="str">
        <f t="shared" si="16"/>
        <v>PNECfw (mg/L)</v>
      </c>
      <c r="AH43" s="35">
        <v>1.3999999999999999E-4</v>
      </c>
      <c r="AI43" s="35">
        <v>9.0000000000000002E-6</v>
      </c>
      <c r="AJ43" s="35">
        <f>0.13/1000</f>
        <v>1.3000000000000002E-4</v>
      </c>
      <c r="AK43" s="35">
        <f>0.5/1000</f>
        <v>5.0000000000000001E-4</v>
      </c>
      <c r="AL43" s="35">
        <v>5.0000000000000002E-5</v>
      </c>
      <c r="AM43" s="41"/>
    </row>
    <row r="44" spans="1:39">
      <c r="A44" s="32" t="str">
        <f>[1]Datos!Q168</f>
        <v>RCRfw</v>
      </c>
      <c r="B44" s="37">
        <f>B42/B43</f>
        <v>0</v>
      </c>
      <c r="C44" s="37">
        <f t="shared" ref="C44:F44" si="18">C42/C43</f>
        <v>0</v>
      </c>
      <c r="D44" s="37">
        <f t="shared" si="18"/>
        <v>0</v>
      </c>
      <c r="E44" s="37">
        <f t="shared" si="18"/>
        <v>0</v>
      </c>
      <c r="F44" s="37">
        <f t="shared" si="18"/>
        <v>0</v>
      </c>
      <c r="G44" s="38" t="s">
        <v>28</v>
      </c>
      <c r="I44" s="32" t="str">
        <f>A44</f>
        <v>RCRfw</v>
      </c>
      <c r="J44" s="37">
        <f>J42/J43</f>
        <v>0</v>
      </c>
      <c r="K44" s="37">
        <f t="shared" ref="K44:N44" si="19">K42/K43</f>
        <v>0</v>
      </c>
      <c r="L44" s="37">
        <f t="shared" si="19"/>
        <v>0</v>
      </c>
      <c r="M44" s="37">
        <f t="shared" si="19"/>
        <v>0</v>
      </c>
      <c r="N44" s="37">
        <f t="shared" si="19"/>
        <v>0</v>
      </c>
      <c r="O44" s="41"/>
      <c r="Q44" s="32" t="str">
        <f>I44</f>
        <v>RCRfw</v>
      </c>
      <c r="R44" s="45">
        <f>R42/R43</f>
        <v>0</v>
      </c>
      <c r="S44" s="45">
        <f>S42/S43</f>
        <v>0.56259739510955764</v>
      </c>
      <c r="T44" s="45">
        <f>T42/T43</f>
        <v>0</v>
      </c>
      <c r="U44" s="45">
        <f>U42/U43</f>
        <v>2.8703964480714632E-4</v>
      </c>
      <c r="V44" s="45">
        <f>V42/V43</f>
        <v>0</v>
      </c>
      <c r="W44" s="41"/>
      <c r="Y44" s="32" t="str">
        <f>Q44</f>
        <v>RCRfw</v>
      </c>
      <c r="Z44" s="45">
        <f>Z42/Z43</f>
        <v>0</v>
      </c>
      <c r="AA44" s="45">
        <f>AA42/AA43</f>
        <v>0</v>
      </c>
      <c r="AB44" s="45">
        <f>AB42/AB43</f>
        <v>0</v>
      </c>
      <c r="AC44" s="45">
        <f>AC42/AC43</f>
        <v>1.4184950812639016E-4</v>
      </c>
      <c r="AD44" s="45">
        <f>AD42/AD43</f>
        <v>0</v>
      </c>
      <c r="AE44" s="41"/>
      <c r="AG44" s="32" t="str">
        <f t="shared" si="16"/>
        <v>RCRfw</v>
      </c>
      <c r="AH44" s="45">
        <f>AH42/AH43</f>
        <v>0</v>
      </c>
      <c r="AI44" s="45">
        <f>AI42/AI43</f>
        <v>9.6783716714427467E-2</v>
      </c>
      <c r="AJ44" s="45">
        <f>AJ42/AJ43</f>
        <v>0</v>
      </c>
      <c r="AK44" s="45">
        <f>AK42/AK43</f>
        <v>0</v>
      </c>
      <c r="AL44" s="45">
        <f>AL42/AL43</f>
        <v>0</v>
      </c>
      <c r="AM44" s="41"/>
    </row>
    <row r="45" spans="1:39">
      <c r="A45" s="32" t="str">
        <f>[1]Datos!Q169</f>
        <v>RCRmix(PEC/PNEC)</v>
      </c>
      <c r="B45" s="39" t="s">
        <v>28</v>
      </c>
      <c r="C45" s="39" t="s">
        <v>28</v>
      </c>
      <c r="D45" s="39" t="s">
        <v>28</v>
      </c>
      <c r="E45" s="39" t="s">
        <v>28</v>
      </c>
      <c r="F45" s="39" t="s">
        <v>28</v>
      </c>
      <c r="G45" s="40">
        <f>SUM(B44:F44)</f>
        <v>0</v>
      </c>
      <c r="I45" s="32" t="str">
        <f>A45</f>
        <v>RCRmix(PEC/PNEC)</v>
      </c>
      <c r="J45" s="20"/>
      <c r="K45" s="20"/>
      <c r="L45" s="20"/>
      <c r="M45" s="20"/>
      <c r="N45" s="20"/>
      <c r="O45" s="40">
        <f>SUM(J44:N44)</f>
        <v>0</v>
      </c>
      <c r="Q45" s="32" t="str">
        <f>I45</f>
        <v>RCRmix(PEC/PNEC)</v>
      </c>
      <c r="R45" s="20"/>
      <c r="S45" s="20"/>
      <c r="T45" s="20"/>
      <c r="U45" s="20"/>
      <c r="V45" s="20"/>
      <c r="W45" s="48">
        <f>SUM(R44:V44)</f>
        <v>0.56288443475436478</v>
      </c>
      <c r="Y45" s="32" t="str">
        <f>Q45</f>
        <v>RCRmix(PEC/PNEC)</v>
      </c>
      <c r="Z45" s="20"/>
      <c r="AA45" s="20"/>
      <c r="AB45" s="20"/>
      <c r="AC45" s="20"/>
      <c r="AD45" s="20"/>
      <c r="AE45" s="47">
        <f>SUM(Z44:AD44)</f>
        <v>1.4184950812639016E-4</v>
      </c>
      <c r="AG45" s="32" t="str">
        <f t="shared" si="16"/>
        <v>RCRmix(PEC/PNEC)</v>
      </c>
      <c r="AH45" s="20"/>
      <c r="AI45" s="20"/>
      <c r="AJ45" s="20"/>
      <c r="AK45" s="20"/>
      <c r="AL45" s="20"/>
      <c r="AM45" s="47">
        <f>SUM(AH44:AL44)</f>
        <v>9.6783716714427467E-2</v>
      </c>
    </row>
    <row r="46" spans="1:39">
      <c r="A46" s="32"/>
      <c r="B46" s="20"/>
      <c r="C46" s="20"/>
      <c r="D46" s="20"/>
      <c r="E46" s="20"/>
      <c r="F46" s="20"/>
      <c r="G46" s="41"/>
      <c r="I46" s="32"/>
      <c r="J46" s="20"/>
      <c r="K46" s="20"/>
      <c r="L46" s="20"/>
      <c r="M46" s="20"/>
      <c r="N46" s="20"/>
      <c r="O46" s="41"/>
      <c r="Q46" s="32"/>
      <c r="R46" s="20"/>
      <c r="S46" s="20"/>
      <c r="T46" s="20"/>
      <c r="U46" s="20"/>
      <c r="V46" s="20"/>
      <c r="W46" s="41"/>
      <c r="Y46" s="32"/>
      <c r="Z46" s="20"/>
      <c r="AA46" s="20"/>
      <c r="AB46" s="20"/>
      <c r="AC46" s="20"/>
      <c r="AD46" s="20"/>
      <c r="AE46" s="41"/>
      <c r="AG46" s="32"/>
      <c r="AH46" s="20"/>
      <c r="AI46" s="20"/>
      <c r="AJ46" s="20"/>
      <c r="AK46" s="20"/>
      <c r="AL46" s="20"/>
      <c r="AM46" s="41"/>
    </row>
    <row r="47" spans="1:39">
      <c r="A47" s="32" t="str">
        <f>[1]Datos!Q171</f>
        <v>TU (algae)</v>
      </c>
      <c r="B47" s="37">
        <f>B42/B26</f>
        <v>0</v>
      </c>
      <c r="C47" s="37">
        <f>C42/C26</f>
        <v>0</v>
      </c>
      <c r="D47" s="37">
        <f>D42/D26</f>
        <v>0</v>
      </c>
      <c r="E47" s="37">
        <f>E42/E26</f>
        <v>0</v>
      </c>
      <c r="F47" s="37">
        <f>F42/F26</f>
        <v>0</v>
      </c>
      <c r="G47" s="41"/>
      <c r="I47" s="32" t="str">
        <f t="shared" ref="I47:I53" si="20">A47</f>
        <v>TU (algae)</v>
      </c>
      <c r="J47" s="37">
        <f>J42/B26</f>
        <v>0</v>
      </c>
      <c r="K47" s="37">
        <f>K42/C26</f>
        <v>0</v>
      </c>
      <c r="L47" s="37">
        <f>L42/D26</f>
        <v>0</v>
      </c>
      <c r="M47" s="37">
        <f>M42/E26</f>
        <v>0</v>
      </c>
      <c r="N47" s="37">
        <f>N42/F26</f>
        <v>0</v>
      </c>
      <c r="O47" s="41"/>
      <c r="Q47" s="32" t="str">
        <f t="shared" ref="Q47:Q53" si="21">I47</f>
        <v>TU (algae)</v>
      </c>
      <c r="R47" s="45">
        <f>R42/B26</f>
        <v>0</v>
      </c>
      <c r="S47" s="45">
        <f>S42/C26</f>
        <v>5.0633765559860182E-7</v>
      </c>
      <c r="T47" s="45">
        <f>T42/D26</f>
        <v>0</v>
      </c>
      <c r="U47" s="45">
        <f>U42/E26</f>
        <v>1.4351982240357316E-7</v>
      </c>
      <c r="V47" s="45">
        <f>V42/F26</f>
        <v>0</v>
      </c>
      <c r="W47" s="41"/>
      <c r="Y47" s="32" t="str">
        <f t="shared" ref="Y47:Y53" si="22">Q47</f>
        <v>TU (algae)</v>
      </c>
      <c r="Z47" s="45">
        <f>Z42/B26</f>
        <v>0</v>
      </c>
      <c r="AA47" s="45">
        <f>AA42/C26</f>
        <v>0</v>
      </c>
      <c r="AB47" s="45">
        <f>AB42/D26</f>
        <v>0</v>
      </c>
      <c r="AC47" s="45">
        <f>AC42/E26</f>
        <v>7.0924754063195079E-8</v>
      </c>
      <c r="AD47" s="45">
        <f>AD42/F26</f>
        <v>0</v>
      </c>
      <c r="AE47" s="41"/>
      <c r="AG47" s="32" t="str">
        <f t="shared" ref="AG47:AG65" si="23">Y47</f>
        <v>TU (algae)</v>
      </c>
      <c r="AH47" s="45">
        <f>AH42/B26</f>
        <v>0</v>
      </c>
      <c r="AI47" s="45">
        <f>AI42/C26</f>
        <v>8.7105345042984717E-8</v>
      </c>
      <c r="AJ47" s="45">
        <f>AJ42/D26</f>
        <v>0</v>
      </c>
      <c r="AK47" s="45">
        <f>AK42/E26</f>
        <v>0</v>
      </c>
      <c r="AL47" s="45">
        <f>AL42/F26</f>
        <v>0</v>
      </c>
      <c r="AM47" s="41"/>
    </row>
    <row r="48" spans="1:39">
      <c r="A48" s="32" t="str">
        <f>[1]Datos!Q172</f>
        <v>STU (algae)</v>
      </c>
      <c r="B48" s="20"/>
      <c r="C48" s="20"/>
      <c r="D48" s="20"/>
      <c r="E48" s="20"/>
      <c r="F48" s="20"/>
      <c r="G48" s="34">
        <f>SUM(B47:F47)</f>
        <v>0</v>
      </c>
      <c r="I48" s="32" t="str">
        <f t="shared" si="20"/>
        <v>STU (algae)</v>
      </c>
      <c r="J48" s="20"/>
      <c r="K48" s="20"/>
      <c r="L48" s="20"/>
      <c r="M48" s="20"/>
      <c r="N48" s="20"/>
      <c r="O48" s="34">
        <f>SUM(J47:N47)</f>
        <v>0</v>
      </c>
      <c r="Q48" s="32" t="str">
        <f t="shared" si="21"/>
        <v>STU (algae)</v>
      </c>
      <c r="R48" s="20"/>
      <c r="S48" s="20"/>
      <c r="T48" s="20"/>
      <c r="U48" s="20"/>
      <c r="V48" s="20"/>
      <c r="W48" s="46">
        <f>SUM(R47:V47)</f>
        <v>6.49857478002175E-7</v>
      </c>
      <c r="Y48" s="32" t="str">
        <f t="shared" si="22"/>
        <v>STU (algae)</v>
      </c>
      <c r="Z48" s="20"/>
      <c r="AA48" s="20"/>
      <c r="AB48" s="20"/>
      <c r="AC48" s="20"/>
      <c r="AD48" s="20"/>
      <c r="AE48" s="46">
        <f>SUM(Z47:AD47)</f>
        <v>7.0924754063195079E-8</v>
      </c>
      <c r="AG48" s="32" t="str">
        <f t="shared" si="23"/>
        <v>STU (algae)</v>
      </c>
      <c r="AH48" s="20"/>
      <c r="AI48" s="20"/>
      <c r="AJ48" s="20"/>
      <c r="AK48" s="20"/>
      <c r="AL48" s="20"/>
      <c r="AM48" s="46">
        <f>SUM(AH47:AL47)</f>
        <v>8.7105345042984717E-8</v>
      </c>
    </row>
    <row r="49" spans="1:39">
      <c r="A49" s="32" t="str">
        <f>[1]Datos!Q173</f>
        <v>TU (daphnia)</v>
      </c>
      <c r="B49" s="37">
        <f>B42/B27</f>
        <v>0</v>
      </c>
      <c r="C49" s="37">
        <f>C42/C27</f>
        <v>0</v>
      </c>
      <c r="D49" s="37">
        <f>D42/D27</f>
        <v>0</v>
      </c>
      <c r="E49" s="37">
        <f>E42/E27</f>
        <v>0</v>
      </c>
      <c r="F49" s="37">
        <f>F42/F27</f>
        <v>0</v>
      </c>
      <c r="G49" s="41"/>
      <c r="I49" s="32" t="str">
        <f t="shared" si="20"/>
        <v>TU (daphnia)</v>
      </c>
      <c r="J49" s="37">
        <f>J42/B27</f>
        <v>0</v>
      </c>
      <c r="K49" s="37">
        <f>K42/C27</f>
        <v>0</v>
      </c>
      <c r="L49" s="37">
        <f>L42/D27</f>
        <v>0</v>
      </c>
      <c r="M49" s="37">
        <f>M42/E27</f>
        <v>0</v>
      </c>
      <c r="N49" s="37">
        <f>N42/F27</f>
        <v>0</v>
      </c>
      <c r="O49" s="41"/>
      <c r="Q49" s="32" t="str">
        <f t="shared" si="21"/>
        <v>TU (daphnia)</v>
      </c>
      <c r="R49" s="45">
        <f>R42/B27</f>
        <v>0</v>
      </c>
      <c r="S49" s="45">
        <f>S42/C27</f>
        <v>5.9569135952776688E-8</v>
      </c>
      <c r="T49" s="45">
        <f>T42/D27</f>
        <v>0</v>
      </c>
      <c r="U49" s="45">
        <f>U42/E27</f>
        <v>2.8819241446500634E-9</v>
      </c>
      <c r="V49" s="45">
        <f>V42/F27</f>
        <v>0</v>
      </c>
      <c r="W49" s="41"/>
      <c r="Y49" s="32" t="str">
        <f t="shared" si="22"/>
        <v>TU (daphnia)</v>
      </c>
      <c r="Z49" s="45">
        <f>Z42/B27</f>
        <v>0</v>
      </c>
      <c r="AA49" s="45">
        <f>AA42/C27</f>
        <v>0</v>
      </c>
      <c r="AB49" s="45">
        <f>AB42/D27</f>
        <v>0</v>
      </c>
      <c r="AC49" s="45">
        <f>AC42/E27</f>
        <v>1.4241918486585358E-9</v>
      </c>
      <c r="AD49" s="45">
        <f>AD42/F27</f>
        <v>0</v>
      </c>
      <c r="AE49" s="41"/>
      <c r="AG49" s="32" t="str">
        <f t="shared" si="23"/>
        <v>TU (daphnia)</v>
      </c>
      <c r="AH49" s="45">
        <f>AH42/B27</f>
        <v>0</v>
      </c>
      <c r="AI49" s="45">
        <f>AI42/C27</f>
        <v>1.0247687652115849E-8</v>
      </c>
      <c r="AJ49" s="45">
        <f>AJ42/D27</f>
        <v>0</v>
      </c>
      <c r="AK49" s="45">
        <f>AK42/E27</f>
        <v>0</v>
      </c>
      <c r="AL49" s="45">
        <f>AL42/F27</f>
        <v>0</v>
      </c>
      <c r="AM49" s="41"/>
    </row>
    <row r="50" spans="1:39">
      <c r="A50" s="32" t="str">
        <f>[1]Datos!Q174</f>
        <v>STU (daphnia)</v>
      </c>
      <c r="B50" s="20"/>
      <c r="C50" s="20"/>
      <c r="D50" s="20"/>
      <c r="E50" s="20"/>
      <c r="F50" s="20"/>
      <c r="G50" s="34">
        <f>SUM(B49:F49)</f>
        <v>0</v>
      </c>
      <c r="I50" s="32" t="str">
        <f t="shared" si="20"/>
        <v>STU (daphnia)</v>
      </c>
      <c r="J50" s="20"/>
      <c r="K50" s="20"/>
      <c r="L50" s="20"/>
      <c r="M50" s="20"/>
      <c r="N50" s="20"/>
      <c r="O50" s="34">
        <f>SUM(J49:N49)</f>
        <v>0</v>
      </c>
      <c r="Q50" s="32" t="str">
        <f t="shared" si="21"/>
        <v>STU (daphnia)</v>
      </c>
      <c r="R50" s="20"/>
      <c r="S50" s="20"/>
      <c r="T50" s="20"/>
      <c r="U50" s="20"/>
      <c r="V50" s="20"/>
      <c r="W50" s="41">
        <f>SUM(R49:V49)</f>
        <v>6.2451060097426749E-8</v>
      </c>
      <c r="Y50" s="32" t="str">
        <f t="shared" si="22"/>
        <v>STU (daphnia)</v>
      </c>
      <c r="Z50" s="20"/>
      <c r="AA50" s="20"/>
      <c r="AB50" s="20"/>
      <c r="AC50" s="20"/>
      <c r="AD50" s="20"/>
      <c r="AE50" s="41">
        <f>SUM(Z49:AD49)</f>
        <v>1.4241918486585358E-9</v>
      </c>
      <c r="AG50" s="32" t="str">
        <f t="shared" si="23"/>
        <v>STU (daphnia)</v>
      </c>
      <c r="AH50" s="20"/>
      <c r="AI50" s="20"/>
      <c r="AJ50" s="20"/>
      <c r="AK50" s="20"/>
      <c r="AL50" s="20"/>
      <c r="AM50" s="41">
        <f>SUM(AH49:AL49)</f>
        <v>1.0247687652115849E-8</v>
      </c>
    </row>
    <row r="51" spans="1:39">
      <c r="A51" s="32" t="str">
        <f>[1]Datos!Q175</f>
        <v>TU (fish)</v>
      </c>
      <c r="B51" s="37">
        <f>B42/B28</f>
        <v>0</v>
      </c>
      <c r="C51" s="37">
        <f>C42/C28</f>
        <v>0</v>
      </c>
      <c r="D51" s="37">
        <f>D42/D28</f>
        <v>0</v>
      </c>
      <c r="E51" s="37">
        <f>E42/E28</f>
        <v>0</v>
      </c>
      <c r="F51" s="37">
        <f>F42/F28</f>
        <v>0</v>
      </c>
      <c r="G51" s="41"/>
      <c r="I51" s="32" t="str">
        <f t="shared" si="20"/>
        <v>TU (fish)</v>
      </c>
      <c r="J51" s="37">
        <f>J42/B28</f>
        <v>0</v>
      </c>
      <c r="K51" s="37">
        <f>K42/C28</f>
        <v>0</v>
      </c>
      <c r="L51" s="37">
        <f>L42/D28</f>
        <v>0</v>
      </c>
      <c r="M51" s="37">
        <f>M42/E28</f>
        <v>0</v>
      </c>
      <c r="N51" s="37">
        <f>N42/F28</f>
        <v>0</v>
      </c>
      <c r="O51" s="41"/>
      <c r="Q51" s="32" t="str">
        <f t="shared" si="21"/>
        <v>TU (fish)</v>
      </c>
      <c r="R51" s="45">
        <f>R42/B28</f>
        <v>0</v>
      </c>
      <c r="S51" s="45">
        <f>S42/C28</f>
        <v>2.3997045289033265E-8</v>
      </c>
      <c r="T51" s="45">
        <f>T42/D28</f>
        <v>0</v>
      </c>
      <c r="U51" s="45">
        <f>U42/E28</f>
        <v>1.4351982240357316E-9</v>
      </c>
      <c r="V51" s="45">
        <f>V42/F28</f>
        <v>0</v>
      </c>
      <c r="W51" s="41"/>
      <c r="Y51" s="32" t="str">
        <f t="shared" si="22"/>
        <v>TU (fish)</v>
      </c>
      <c r="Z51" s="45">
        <f>Z42/B28</f>
        <v>0</v>
      </c>
      <c r="AA51" s="45">
        <f>AA42/C28</f>
        <v>0</v>
      </c>
      <c r="AB51" s="45">
        <f>AB42/D28</f>
        <v>0</v>
      </c>
      <c r="AC51" s="45">
        <f>AC42/E28</f>
        <v>7.092475406319508E-10</v>
      </c>
      <c r="AD51" s="45">
        <f>AD42/F28</f>
        <v>0</v>
      </c>
      <c r="AE51" s="41"/>
      <c r="AG51" s="32" t="str">
        <f t="shared" si="23"/>
        <v>TU (fish)</v>
      </c>
      <c r="AH51" s="45">
        <f>AH42/B28</f>
        <v>0</v>
      </c>
      <c r="AI51" s="45">
        <f>AI42/C28</f>
        <v>4.1282154048807923E-9</v>
      </c>
      <c r="AJ51" s="45">
        <f>AJ42/D28</f>
        <v>0</v>
      </c>
      <c r="AK51" s="45">
        <f>AK42/E28</f>
        <v>0</v>
      </c>
      <c r="AL51" s="45">
        <f>AL42/F28</f>
        <v>0</v>
      </c>
      <c r="AM51" s="41"/>
    </row>
    <row r="52" spans="1:39">
      <c r="A52" s="32" t="str">
        <f>[1]Datos!Q176</f>
        <v>STU (fish)</v>
      </c>
      <c r="B52" s="20"/>
      <c r="C52" s="20"/>
      <c r="D52" s="20"/>
      <c r="E52" s="20"/>
      <c r="F52" s="20"/>
      <c r="G52" s="34">
        <f>SUM(B51:F51)</f>
        <v>0</v>
      </c>
      <c r="I52" s="32" t="str">
        <f t="shared" si="20"/>
        <v>STU (fish)</v>
      </c>
      <c r="J52" s="20"/>
      <c r="K52" s="20"/>
      <c r="L52" s="20"/>
      <c r="M52" s="20"/>
      <c r="N52" s="20"/>
      <c r="O52" s="34">
        <f>SUM(J51:N51)</f>
        <v>0</v>
      </c>
      <c r="Q52" s="32" t="str">
        <f t="shared" si="21"/>
        <v>STU (fish)</v>
      </c>
      <c r="R52" s="20"/>
      <c r="S52" s="20"/>
      <c r="T52" s="20"/>
      <c r="U52" s="20"/>
      <c r="V52" s="20"/>
      <c r="W52" s="41">
        <f>SUM(R51:V51)</f>
        <v>2.5432243513068996E-8</v>
      </c>
      <c r="Y52" s="32" t="str">
        <f t="shared" si="22"/>
        <v>STU (fish)</v>
      </c>
      <c r="Z52" s="20"/>
      <c r="AA52" s="20"/>
      <c r="AB52" s="20"/>
      <c r="AC52" s="20"/>
      <c r="AD52" s="20"/>
      <c r="AE52" s="41">
        <f>SUM(Z51:AD51)</f>
        <v>7.092475406319508E-10</v>
      </c>
      <c r="AG52" s="32" t="str">
        <f t="shared" si="23"/>
        <v>STU (fish)</v>
      </c>
      <c r="AH52" s="20"/>
      <c r="AI52" s="20"/>
      <c r="AJ52" s="20"/>
      <c r="AK52" s="20"/>
      <c r="AL52" s="20"/>
      <c r="AM52" s="41">
        <f>SUM(AH51:AL51)</f>
        <v>4.1282154048807923E-9</v>
      </c>
    </row>
    <row r="53" spans="1:39">
      <c r="A53" s="32" t="str">
        <f>[1]Datos!Q177</f>
        <v>RCRmix(STUa-d-f)</v>
      </c>
      <c r="B53" s="20"/>
      <c r="C53" s="20"/>
      <c r="D53" s="20"/>
      <c r="E53" s="20"/>
      <c r="F53" s="20"/>
      <c r="G53" s="40">
        <f>MAX(G48,G52,G50)*1000</f>
        <v>0</v>
      </c>
      <c r="I53" s="32" t="str">
        <f t="shared" si="20"/>
        <v>RCRmix(STUa-d-f)</v>
      </c>
      <c r="J53" s="20"/>
      <c r="K53" s="20"/>
      <c r="L53" s="20"/>
      <c r="M53" s="20"/>
      <c r="N53" s="20"/>
      <c r="O53" s="40">
        <f>MAX(O48,O50,O52)*1000</f>
        <v>0</v>
      </c>
      <c r="Q53" s="32" t="str">
        <f t="shared" si="21"/>
        <v>RCRmix(STUa-d-f)</v>
      </c>
      <c r="R53" s="20"/>
      <c r="S53" s="20"/>
      <c r="T53" s="20"/>
      <c r="U53" s="20"/>
      <c r="V53" s="20"/>
      <c r="W53" s="47">
        <f>MAX(W48,W50,W52)*1000</f>
        <v>6.4985747800217505E-4</v>
      </c>
      <c r="Y53" s="32" t="str">
        <f t="shared" si="22"/>
        <v>RCRmix(STUa-d-f)</v>
      </c>
      <c r="Z53" s="20"/>
      <c r="AA53" s="20"/>
      <c r="AB53" s="20"/>
      <c r="AC53" s="20"/>
      <c r="AD53" s="20"/>
      <c r="AE53" s="47">
        <f>MAX(AE48,AE50,AE52)*1000</f>
        <v>7.0924754063195078E-5</v>
      </c>
      <c r="AG53" s="32" t="str">
        <f t="shared" si="23"/>
        <v>RCRmix(STUa-d-f)</v>
      </c>
      <c r="AH53" s="20"/>
      <c r="AI53" s="20"/>
      <c r="AJ53" s="20"/>
      <c r="AK53" s="20"/>
      <c r="AL53" s="20"/>
      <c r="AM53" s="47">
        <f>MAX(AM48,AM50,AM52)*1000</f>
        <v>8.7105345042984717E-5</v>
      </c>
    </row>
    <row r="54" spans="1:39">
      <c r="A54" s="32"/>
      <c r="B54" s="20"/>
      <c r="C54" s="20"/>
      <c r="D54" s="20"/>
      <c r="E54" s="20"/>
      <c r="F54" s="20"/>
      <c r="G54" s="41"/>
      <c r="I54" s="32"/>
      <c r="J54" s="20"/>
      <c r="K54" s="20"/>
      <c r="L54" s="20"/>
      <c r="M54" s="20"/>
      <c r="N54" s="20"/>
      <c r="O54" s="41"/>
      <c r="Q54" s="32"/>
      <c r="R54" s="20"/>
      <c r="S54" s="20"/>
      <c r="T54" s="20"/>
      <c r="U54" s="20"/>
      <c r="V54" s="20"/>
      <c r="W54" s="41"/>
      <c r="Y54" s="32"/>
      <c r="Z54" s="20"/>
      <c r="AA54" s="20"/>
      <c r="AB54" s="20"/>
      <c r="AC54" s="20"/>
      <c r="AD54" s="20"/>
      <c r="AE54" s="41"/>
      <c r="AG54" s="32"/>
      <c r="AH54" s="20"/>
      <c r="AI54" s="20"/>
      <c r="AJ54" s="20"/>
      <c r="AK54" s="20"/>
      <c r="AL54" s="20"/>
      <c r="AM54" s="41"/>
    </row>
    <row r="55" spans="1:39">
      <c r="A55" s="32" t="str">
        <f>[1]Datos!Q179</f>
        <v>TU (americamys)</v>
      </c>
      <c r="B55" s="37">
        <f>B42/B29</f>
        <v>0</v>
      </c>
      <c r="C55" s="37">
        <f>C42/C29</f>
        <v>0</v>
      </c>
      <c r="D55" s="37">
        <f>D42/D29</f>
        <v>0</v>
      </c>
      <c r="E55" s="37">
        <f>E42/E29</f>
        <v>0</v>
      </c>
      <c r="F55" s="37">
        <f>F42/F29</f>
        <v>0</v>
      </c>
      <c r="G55" s="41"/>
      <c r="I55" s="32" t="str">
        <f>A55</f>
        <v>TU (americamys)</v>
      </c>
      <c r="J55" s="37">
        <f>J42/B29</f>
        <v>0</v>
      </c>
      <c r="K55" s="37">
        <f>K42/C29</f>
        <v>0</v>
      </c>
      <c r="L55" s="37">
        <f>L42/D29</f>
        <v>0</v>
      </c>
      <c r="M55" s="37">
        <f>M42/E29</f>
        <v>0</v>
      </c>
      <c r="N55" s="37">
        <f>N42/F29</f>
        <v>0</v>
      </c>
      <c r="O55" s="41"/>
      <c r="Q55" s="32" t="str">
        <f>I55</f>
        <v>TU (americamys)</v>
      </c>
      <c r="R55" s="45">
        <f>R42/B29</f>
        <v>0</v>
      </c>
      <c r="S55" s="45">
        <f>S42/C29</f>
        <v>1.3324675147331628E-4</v>
      </c>
      <c r="T55" s="45">
        <f>T42/D29</f>
        <v>0</v>
      </c>
      <c r="U55" s="45">
        <f>U42/E29</f>
        <v>2.1745427636905024E-6</v>
      </c>
      <c r="V55" s="45">
        <f>V42/F29</f>
        <v>0</v>
      </c>
      <c r="W55" s="41"/>
      <c r="Y55" s="32" t="str">
        <f>Q55</f>
        <v>TU (americamys)</v>
      </c>
      <c r="Z55" s="45">
        <f>Z42/B29</f>
        <v>0</v>
      </c>
      <c r="AA55" s="45">
        <f>AA42/C29</f>
        <v>0</v>
      </c>
      <c r="AB55" s="45">
        <f>AB42/D29</f>
        <v>0</v>
      </c>
      <c r="AC55" s="45">
        <f>AC42/E29</f>
        <v>1.074617485805986E-6</v>
      </c>
      <c r="AD55" s="45">
        <f>AD42/F29</f>
        <v>0</v>
      </c>
      <c r="AE55" s="41"/>
      <c r="AG55" s="32" t="str">
        <f t="shared" si="23"/>
        <v>TU (americamys)</v>
      </c>
      <c r="AH55" s="45">
        <f>AH42/B29</f>
        <v>0</v>
      </c>
      <c r="AI55" s="45">
        <f>AI42/C29</f>
        <v>2.2922459221838085E-5</v>
      </c>
      <c r="AJ55" s="45">
        <f>AJ42/D29</f>
        <v>0</v>
      </c>
      <c r="AK55" s="45">
        <f>AK42/E29</f>
        <v>0</v>
      </c>
      <c r="AL55" s="45">
        <f>AL42/F29</f>
        <v>0</v>
      </c>
      <c r="AM55" s="41"/>
    </row>
    <row r="56" spans="1:39">
      <c r="A56" s="32" t="str">
        <f>[1]Datos!Q180</f>
        <v>STU (americamys)</v>
      </c>
      <c r="B56" s="20"/>
      <c r="C56" s="20"/>
      <c r="D56" s="20"/>
      <c r="E56" s="20"/>
      <c r="F56" s="20"/>
      <c r="G56" s="34">
        <f>SUM(B55:F55)</f>
        <v>0</v>
      </c>
      <c r="I56" s="32" t="str">
        <f>A56</f>
        <v>STU (americamys)</v>
      </c>
      <c r="J56" s="20"/>
      <c r="K56" s="20"/>
      <c r="L56" s="20"/>
      <c r="M56" s="20"/>
      <c r="N56" s="20"/>
      <c r="O56" s="34">
        <f>SUM(J55:N55)</f>
        <v>0</v>
      </c>
      <c r="Q56" s="32" t="str">
        <f>I56</f>
        <v>STU (americamys)</v>
      </c>
      <c r="R56" s="20"/>
      <c r="S56" s="20"/>
      <c r="T56" s="20"/>
      <c r="U56" s="20"/>
      <c r="V56" s="20"/>
      <c r="W56" s="41">
        <f>SUM(R55:V55)</f>
        <v>1.3542129423700679E-4</v>
      </c>
      <c r="Y56" s="32" t="str">
        <f>Q56</f>
        <v>STU (americamys)</v>
      </c>
      <c r="Z56" s="20"/>
      <c r="AA56" s="20"/>
      <c r="AB56" s="20"/>
      <c r="AC56" s="20"/>
      <c r="AD56" s="20"/>
      <c r="AE56" s="41">
        <f>SUM(Z55:AD55)</f>
        <v>1.074617485805986E-6</v>
      </c>
      <c r="AG56" s="32" t="str">
        <f t="shared" si="23"/>
        <v>STU (americamys)</v>
      </c>
      <c r="AH56" s="20"/>
      <c r="AI56" s="20"/>
      <c r="AJ56" s="20"/>
      <c r="AK56" s="20"/>
      <c r="AL56" s="20"/>
      <c r="AM56" s="41">
        <f>SUM(AH55:AL55)</f>
        <v>2.2922459221838085E-5</v>
      </c>
    </row>
    <row r="57" spans="1:39">
      <c r="A57" s="32" t="str">
        <f>[1]Datos!Q181</f>
        <v>RCRmix (STUa-a-f)</v>
      </c>
      <c r="B57" s="20"/>
      <c r="C57" s="20"/>
      <c r="D57" s="20"/>
      <c r="E57" s="20"/>
      <c r="F57" s="20"/>
      <c r="G57" s="40">
        <f>MAX(G48,G52,G56)*1000</f>
        <v>0</v>
      </c>
      <c r="I57" s="32" t="str">
        <f>A57</f>
        <v>RCRmix (STUa-a-f)</v>
      </c>
      <c r="J57" s="20"/>
      <c r="K57" s="20"/>
      <c r="L57" s="20"/>
      <c r="M57" s="20"/>
      <c r="N57" s="20"/>
      <c r="O57" s="40">
        <f>MAX(O48,O52,O56)*1000</f>
        <v>0</v>
      </c>
      <c r="Q57" s="32" t="str">
        <f>I57</f>
        <v>RCRmix (STUa-a-f)</v>
      </c>
      <c r="R57" s="20"/>
      <c r="S57" s="20"/>
      <c r="T57" s="20"/>
      <c r="U57" s="20"/>
      <c r="V57" s="20"/>
      <c r="W57" s="53">
        <f>MAX(W48,W52,W56)*1000</f>
        <v>0.1354212942370068</v>
      </c>
      <c r="Y57" s="32" t="str">
        <f>Q57</f>
        <v>RCRmix (STUa-a-f)</v>
      </c>
      <c r="Z57" s="20"/>
      <c r="AA57" s="20"/>
      <c r="AB57" s="20"/>
      <c r="AC57" s="20"/>
      <c r="AD57" s="20"/>
      <c r="AE57" s="52">
        <f>MAX(AE48,AE52,AE56)*1000</f>
        <v>1.0746174858059861E-3</v>
      </c>
      <c r="AG57" s="32" t="str">
        <f t="shared" si="23"/>
        <v>RCRmix (STUa-a-f)</v>
      </c>
      <c r="AH57" s="20"/>
      <c r="AI57" s="20"/>
      <c r="AJ57" s="20"/>
      <c r="AK57" s="20"/>
      <c r="AL57" s="20"/>
      <c r="AM57" s="52">
        <f>MAX(AM48,AM52,AM56)*1000</f>
        <v>2.2922459221838085E-2</v>
      </c>
    </row>
    <row r="58" spans="1:39">
      <c r="A58" s="32"/>
      <c r="B58" s="20"/>
      <c r="C58" s="20"/>
      <c r="D58" s="20"/>
      <c r="E58" s="20"/>
      <c r="F58" s="20"/>
      <c r="G58" s="41"/>
      <c r="I58" s="32"/>
      <c r="J58" s="20"/>
      <c r="K58" s="20"/>
      <c r="L58" s="20"/>
      <c r="M58" s="20"/>
      <c r="N58" s="20"/>
      <c r="O58" s="41"/>
      <c r="Q58" s="32"/>
      <c r="R58" s="20"/>
      <c r="S58" s="20"/>
      <c r="T58" s="20"/>
      <c r="U58" s="20"/>
      <c r="V58" s="20"/>
      <c r="W58" s="41"/>
      <c r="Y58" s="32"/>
      <c r="Z58" s="20"/>
      <c r="AA58" s="20"/>
      <c r="AB58" s="20"/>
      <c r="AC58" s="20"/>
      <c r="AD58" s="20"/>
      <c r="AE58" s="41"/>
      <c r="AG58" s="32"/>
      <c r="AH58" s="20"/>
      <c r="AI58" s="20"/>
      <c r="AJ58" s="20"/>
      <c r="AK58" s="20"/>
      <c r="AL58" s="20"/>
      <c r="AM58" s="41"/>
    </row>
    <row r="59" spans="1:39">
      <c r="A59" s="32" t="str">
        <f>[1]Datos!Q183</f>
        <v>TU (chironomus riparius)</v>
      </c>
      <c r="B59" s="37">
        <f>B42/B30</f>
        <v>0</v>
      </c>
      <c r="C59" s="37">
        <f>C42/C30</f>
        <v>0</v>
      </c>
      <c r="D59" s="37">
        <f>D42/D30</f>
        <v>0</v>
      </c>
      <c r="E59" s="37">
        <f>E42/E30</f>
        <v>0</v>
      </c>
      <c r="F59" s="37">
        <f>F42/F30</f>
        <v>0</v>
      </c>
      <c r="G59" s="41"/>
      <c r="I59" s="32" t="str">
        <f>A59</f>
        <v>TU (chironomus riparius)</v>
      </c>
      <c r="J59" s="37">
        <f>J42/B30</f>
        <v>0</v>
      </c>
      <c r="K59" s="37">
        <f>K42/C30</f>
        <v>0</v>
      </c>
      <c r="L59" s="37">
        <f>L42/D30</f>
        <v>0</v>
      </c>
      <c r="M59" s="37">
        <f>M42/E30</f>
        <v>0</v>
      </c>
      <c r="N59" s="37">
        <f>N42/F30</f>
        <v>0</v>
      </c>
      <c r="O59" s="41"/>
      <c r="Q59" s="32" t="str">
        <f>I59</f>
        <v>TU (chironomus riparius)</v>
      </c>
      <c r="R59" s="45">
        <f>R42/B30</f>
        <v>0</v>
      </c>
      <c r="S59" s="45">
        <f>S42/C30</f>
        <v>3.9250981054155182E-4</v>
      </c>
      <c r="T59" s="45">
        <f>T42/D30</f>
        <v>0</v>
      </c>
      <c r="U59" s="45">
        <f>U42/E30</f>
        <v>7.1759911201786574E-6</v>
      </c>
      <c r="V59" s="45">
        <f>V42/F30</f>
        <v>0</v>
      </c>
      <c r="W59" s="41"/>
      <c r="Y59" s="32" t="str">
        <f>Q59</f>
        <v>TU (chironomus riparius)</v>
      </c>
      <c r="Z59" s="45">
        <f>Z42/B30</f>
        <v>0</v>
      </c>
      <c r="AA59" s="45">
        <f>AA42/C30</f>
        <v>0</v>
      </c>
      <c r="AB59" s="45">
        <f>AB42/D30</f>
        <v>0</v>
      </c>
      <c r="AC59" s="45">
        <f>AC42/E30</f>
        <v>3.5462377031597539E-6</v>
      </c>
      <c r="AD59" s="45">
        <f>AD42/F30</f>
        <v>0</v>
      </c>
      <c r="AE59" s="41"/>
      <c r="AG59" s="32" t="str">
        <f t="shared" si="23"/>
        <v>TU (chironomus riparius)</v>
      </c>
      <c r="AH59" s="45">
        <f>AH42/B30</f>
        <v>0</v>
      </c>
      <c r="AI59" s="45">
        <f>AI42/C30</f>
        <v>6.752352328913545E-5</v>
      </c>
      <c r="AJ59" s="45">
        <f>AJ42/D30</f>
        <v>0</v>
      </c>
      <c r="AK59" s="45">
        <f>AK42/E30</f>
        <v>0</v>
      </c>
      <c r="AL59" s="45">
        <f>AL42/F30</f>
        <v>0</v>
      </c>
      <c r="AM59" s="41"/>
    </row>
    <row r="60" spans="1:39">
      <c r="A60" s="32" t="str">
        <f>[1]Datos!Q184</f>
        <v>STU (chironomus riparius)</v>
      </c>
      <c r="B60" s="20"/>
      <c r="C60" s="20"/>
      <c r="D60" s="20"/>
      <c r="E60" s="20"/>
      <c r="F60" s="37"/>
      <c r="G60" s="34">
        <f>SUM(B59:F59)</f>
        <v>0</v>
      </c>
      <c r="I60" s="32" t="str">
        <f>A60</f>
        <v>STU (chironomus riparius)</v>
      </c>
      <c r="J60" s="20"/>
      <c r="K60" s="20"/>
      <c r="L60" s="20"/>
      <c r="M60" s="20"/>
      <c r="N60" s="20"/>
      <c r="O60" s="34">
        <f>SUM(J59:N59)</f>
        <v>0</v>
      </c>
      <c r="Q60" s="32" t="str">
        <f>I60</f>
        <v>STU (chironomus riparius)</v>
      </c>
      <c r="R60" s="20"/>
      <c r="S60" s="20"/>
      <c r="T60" s="20"/>
      <c r="U60" s="20"/>
      <c r="V60" s="20"/>
      <c r="W60" s="41">
        <f>SUM(R59:V59)</f>
        <v>3.9968580166173048E-4</v>
      </c>
      <c r="Y60" s="32" t="str">
        <f>Q60</f>
        <v>STU (chironomus riparius)</v>
      </c>
      <c r="Z60" s="20"/>
      <c r="AA60" s="20"/>
      <c r="AB60" s="20"/>
      <c r="AC60" s="20"/>
      <c r="AD60" s="20"/>
      <c r="AE60" s="41">
        <f>SUM(Z59:AD59)</f>
        <v>3.5462377031597539E-6</v>
      </c>
      <c r="AG60" s="32" t="str">
        <f t="shared" si="23"/>
        <v>STU (chironomus riparius)</v>
      </c>
      <c r="AH60" s="20"/>
      <c r="AI60" s="20"/>
      <c r="AJ60" s="20"/>
      <c r="AK60" s="20"/>
      <c r="AL60" s="20"/>
      <c r="AM60" s="41">
        <f>SUM(AH59:AL59)</f>
        <v>6.752352328913545E-5</v>
      </c>
    </row>
    <row r="61" spans="1:39">
      <c r="A61" s="32" t="str">
        <f>[1]Datos!Q185</f>
        <v>RCRmix (STUa-criparius-f)</v>
      </c>
      <c r="B61" s="20"/>
      <c r="C61" s="20"/>
      <c r="D61" s="20"/>
      <c r="E61" s="20"/>
      <c r="F61" s="37"/>
      <c r="G61" s="40">
        <f>MAX(G48,G52,G60)*1000</f>
        <v>0</v>
      </c>
      <c r="I61" s="32" t="str">
        <f>A61</f>
        <v>RCRmix (STUa-criparius-f)</v>
      </c>
      <c r="J61" s="20"/>
      <c r="K61" s="20"/>
      <c r="L61" s="20"/>
      <c r="M61" s="20"/>
      <c r="N61" s="20"/>
      <c r="O61" s="40">
        <f>MAX(O48,O52,O60)*1000</f>
        <v>0</v>
      </c>
      <c r="Q61" s="32" t="str">
        <f>I61</f>
        <v>RCRmix (STUa-criparius-f)</v>
      </c>
      <c r="R61" s="20"/>
      <c r="S61" s="20"/>
      <c r="T61" s="20"/>
      <c r="U61" s="20"/>
      <c r="V61" s="20"/>
      <c r="W61" s="53">
        <f>MAX(W48,W52,W60)*1000</f>
        <v>0.39968580166173046</v>
      </c>
      <c r="Y61" s="32" t="str">
        <f>Q61</f>
        <v>RCRmix (STUa-criparius-f)</v>
      </c>
      <c r="Z61" s="20"/>
      <c r="AA61" s="20"/>
      <c r="AB61" s="20"/>
      <c r="AC61" s="20"/>
      <c r="AD61" s="20"/>
      <c r="AE61" s="52">
        <f>MAX(AE48,AE52,AE60)*1000</f>
        <v>3.5462377031597538E-3</v>
      </c>
      <c r="AG61" s="32" t="str">
        <f t="shared" si="23"/>
        <v>RCRmix (STUa-criparius-f)</v>
      </c>
      <c r="AH61" s="20"/>
      <c r="AI61" s="20"/>
      <c r="AJ61" s="20"/>
      <c r="AK61" s="20"/>
      <c r="AL61" s="20"/>
      <c r="AM61" s="52">
        <f>MAX(AM48,AM52,AM60)*1000</f>
        <v>6.7523523289135454E-2</v>
      </c>
    </row>
    <row r="62" spans="1:39">
      <c r="A62" s="32"/>
      <c r="B62" s="20"/>
      <c r="C62" s="20"/>
      <c r="D62" s="20"/>
      <c r="E62" s="20"/>
      <c r="F62" s="20"/>
      <c r="G62" s="41"/>
      <c r="I62" s="32"/>
      <c r="J62" s="20"/>
      <c r="K62" s="20"/>
      <c r="L62" s="20"/>
      <c r="M62" s="20"/>
      <c r="N62" s="20"/>
      <c r="O62" s="41"/>
      <c r="Q62" s="32"/>
      <c r="R62" s="20"/>
      <c r="S62" s="20"/>
      <c r="T62" s="20"/>
      <c r="U62" s="20"/>
      <c r="V62" s="20"/>
      <c r="W62" s="41"/>
      <c r="Y62" s="32"/>
      <c r="Z62" s="20"/>
      <c r="AA62" s="20"/>
      <c r="AB62" s="20"/>
      <c r="AC62" s="20"/>
      <c r="AD62" s="20"/>
      <c r="AE62" s="41"/>
      <c r="AG62" s="32"/>
      <c r="AH62" s="20"/>
      <c r="AI62" s="20"/>
      <c r="AJ62" s="20"/>
      <c r="AK62" s="20"/>
      <c r="AL62" s="20"/>
      <c r="AM62" s="41"/>
    </row>
    <row r="63" spans="1:39">
      <c r="A63" s="32" t="str">
        <f>[1]Datos!Q187</f>
        <v>TU (chironomus dilutus)</v>
      </c>
      <c r="B63" s="37">
        <f>B42/B31</f>
        <v>0</v>
      </c>
      <c r="C63" s="37">
        <f>C42/C31</f>
        <v>0</v>
      </c>
      <c r="D63" s="37">
        <f>D42/D31</f>
        <v>0</v>
      </c>
      <c r="E63" s="37">
        <f>E42/E31</f>
        <v>0</v>
      </c>
      <c r="F63" s="37">
        <f>F42/F31</f>
        <v>0</v>
      </c>
      <c r="G63" s="41"/>
      <c r="I63" s="32" t="str">
        <f>A63</f>
        <v>TU (chironomus dilutus)</v>
      </c>
      <c r="J63" s="37">
        <f>J42/B31</f>
        <v>0</v>
      </c>
      <c r="K63" s="37">
        <f>K42/C31</f>
        <v>0</v>
      </c>
      <c r="L63" s="37">
        <f>L42/D31</f>
        <v>0</v>
      </c>
      <c r="M63" s="37">
        <f>M42/E31</f>
        <v>0</v>
      </c>
      <c r="N63" s="37">
        <f>N42/F31</f>
        <v>0</v>
      </c>
      <c r="O63" s="41"/>
      <c r="Q63" s="32" t="str">
        <f>I63</f>
        <v>TU (chironomus dilutus)</v>
      </c>
      <c r="R63" s="45">
        <f>R42/B31</f>
        <v>0</v>
      </c>
      <c r="S63" s="45">
        <f>S42/C31</f>
        <v>2.1097402316608411E-2</v>
      </c>
      <c r="T63" s="45">
        <f>T42/D31</f>
        <v>0</v>
      </c>
      <c r="U63" s="45">
        <f>U42/E31</f>
        <v>2.0502831771939022E-4</v>
      </c>
      <c r="V63" s="45">
        <f>V42/F31</f>
        <v>0</v>
      </c>
      <c r="W63" s="41"/>
      <c r="Y63" s="32" t="str">
        <f>Q63</f>
        <v>TU (chironomus dilutus)</v>
      </c>
      <c r="Z63" s="45">
        <f>Z42/B31</f>
        <v>0</v>
      </c>
      <c r="AA63" s="45">
        <f>AA42/C31</f>
        <v>0</v>
      </c>
      <c r="AB63" s="45">
        <f>AB42/D31</f>
        <v>0</v>
      </c>
      <c r="AC63" s="45">
        <f>AC42/E31</f>
        <v>1.0132107723313582E-4</v>
      </c>
      <c r="AD63" s="45">
        <f>AD42/F31</f>
        <v>0</v>
      </c>
      <c r="AE63" s="41"/>
      <c r="AG63" s="32" t="str">
        <f t="shared" si="23"/>
        <v>TU (chironomus dilutus)</v>
      </c>
      <c r="AH63" s="45">
        <f>AH42/B31</f>
        <v>0</v>
      </c>
      <c r="AI63" s="45">
        <f>AI42/C31</f>
        <v>3.62938937679103E-3</v>
      </c>
      <c r="AJ63" s="45">
        <f>AJ42/D31</f>
        <v>0</v>
      </c>
      <c r="AK63" s="45">
        <f>AK42/E31</f>
        <v>0</v>
      </c>
      <c r="AL63" s="45">
        <f>AL42/F31</f>
        <v>0</v>
      </c>
      <c r="AM63" s="41"/>
    </row>
    <row r="64" spans="1:39">
      <c r="A64" s="32" t="str">
        <f>[1]Datos!Q188</f>
        <v>STU (chironomus dilutus)</v>
      </c>
      <c r="B64" s="20"/>
      <c r="C64" s="20"/>
      <c r="D64" s="20"/>
      <c r="E64" s="20"/>
      <c r="F64" s="20"/>
      <c r="G64" s="34">
        <f>SUM(B63:F63)</f>
        <v>0</v>
      </c>
      <c r="I64" s="32" t="str">
        <f>A64</f>
        <v>STU (chironomus dilutus)</v>
      </c>
      <c r="J64" s="20"/>
      <c r="K64" s="20"/>
      <c r="L64" s="20"/>
      <c r="M64" s="20"/>
      <c r="N64" s="20"/>
      <c r="O64" s="34">
        <f>SUM(J63:N63)</f>
        <v>0</v>
      </c>
      <c r="Q64" s="32" t="str">
        <f>I64</f>
        <v>STU (chironomus dilutus)</v>
      </c>
      <c r="R64" s="20"/>
      <c r="S64" s="20"/>
      <c r="T64" s="20"/>
      <c r="U64" s="20"/>
      <c r="V64" s="20"/>
      <c r="W64" s="41">
        <f>SUM(R63:V63)</f>
        <v>2.1302430634327803E-2</v>
      </c>
      <c r="Y64" s="32" t="str">
        <f>Q64</f>
        <v>STU (chironomus dilutus)</v>
      </c>
      <c r="Z64" s="20"/>
      <c r="AA64" s="20"/>
      <c r="AB64" s="20"/>
      <c r="AC64" s="20"/>
      <c r="AD64" s="20"/>
      <c r="AE64" s="41">
        <f>SUM(Z63:AD63)</f>
        <v>1.0132107723313582E-4</v>
      </c>
      <c r="AG64" s="32" t="str">
        <f t="shared" si="23"/>
        <v>STU (chironomus dilutus)</v>
      </c>
      <c r="AH64" s="20"/>
      <c r="AI64" s="20"/>
      <c r="AJ64" s="20"/>
      <c r="AK64" s="20"/>
      <c r="AL64" s="20"/>
      <c r="AM64" s="41">
        <f>SUM(AH63:AL63)</f>
        <v>3.62938937679103E-3</v>
      </c>
    </row>
    <row r="65" spans="1:39">
      <c r="A65" s="42" t="str">
        <f>[1]Datos!Q189</f>
        <v>RCRmix (STUa-cdilutus-f)</v>
      </c>
      <c r="B65" s="43"/>
      <c r="C65" s="43"/>
      <c r="D65" s="43"/>
      <c r="E65" s="43"/>
      <c r="F65" s="43"/>
      <c r="G65" s="44">
        <f>MAX(G48,G52,G64)*1000</f>
        <v>0</v>
      </c>
      <c r="I65" s="42" t="str">
        <f>A65</f>
        <v>RCRmix (STUa-cdilutus-f)</v>
      </c>
      <c r="J65" s="43"/>
      <c r="K65" s="43"/>
      <c r="L65" s="43"/>
      <c r="M65" s="43"/>
      <c r="N65" s="43"/>
      <c r="O65" s="44">
        <f>MAX(O48,O52,O64)*1000</f>
        <v>0</v>
      </c>
      <c r="Q65" s="42" t="str">
        <f>I65</f>
        <v>RCRmix (STUa-cdilutus-f)</v>
      </c>
      <c r="R65" s="43"/>
      <c r="S65" s="43"/>
      <c r="T65" s="43"/>
      <c r="U65" s="43"/>
      <c r="V65" s="43"/>
      <c r="W65" s="54">
        <f>MAX(W48,W52,W64)*1000</f>
        <v>21.302430634327802</v>
      </c>
      <c r="Y65" s="42" t="str">
        <f>Q65</f>
        <v>RCRmix (STUa-cdilutus-f)</v>
      </c>
      <c r="Z65" s="43"/>
      <c r="AA65" s="43"/>
      <c r="AB65" s="43"/>
      <c r="AC65" s="43"/>
      <c r="AD65" s="43"/>
      <c r="AE65" s="50">
        <f>MAX(AE48,AE52,AE64)*1000</f>
        <v>0.10132107723313583</v>
      </c>
      <c r="AG65" s="42" t="str">
        <f t="shared" si="23"/>
        <v>RCRmix (STUa-cdilutus-f)</v>
      </c>
      <c r="AH65" s="43"/>
      <c r="AI65" s="43"/>
      <c r="AJ65" s="43"/>
      <c r="AK65" s="43"/>
      <c r="AL65" s="43"/>
      <c r="AM65" s="51">
        <f>MAX(AM48,AM52,AM64)*1000</f>
        <v>3.6293893767910301</v>
      </c>
    </row>
    <row r="69" spans="1:39">
      <c r="A69" s="30" t="s">
        <v>10</v>
      </c>
      <c r="B69" s="1" t="str">
        <f t="shared" ref="B69:G69" si="24">B41</f>
        <v>Thiametoxam</v>
      </c>
      <c r="C69" s="1" t="str">
        <f t="shared" si="24"/>
        <v>Imidacloprid</v>
      </c>
      <c r="D69" s="1" t="str">
        <f t="shared" si="24"/>
        <v>Clothianidin</v>
      </c>
      <c r="E69" s="1" t="str">
        <f t="shared" si="24"/>
        <v>Acetamiprid</v>
      </c>
      <c r="F69" s="1" t="str">
        <f t="shared" si="24"/>
        <v>Thiacloprid</v>
      </c>
      <c r="G69" s="31" t="str">
        <f t="shared" si="24"/>
        <v>∑NNIs</v>
      </c>
      <c r="I69" s="30" t="s">
        <v>11</v>
      </c>
      <c r="J69" s="1" t="str">
        <f t="shared" ref="J69:O69" si="25">J41</f>
        <v>Thiametoxam</v>
      </c>
      <c r="K69" s="1" t="str">
        <f t="shared" si="25"/>
        <v>Imidacloprid</v>
      </c>
      <c r="L69" s="1" t="str">
        <f t="shared" si="25"/>
        <v>Clothianidin</v>
      </c>
      <c r="M69" s="1" t="str">
        <f t="shared" si="25"/>
        <v>Acetamiprid</v>
      </c>
      <c r="N69" s="1" t="str">
        <f t="shared" si="25"/>
        <v>Thiacloprid</v>
      </c>
      <c r="O69" s="31" t="str">
        <f t="shared" si="25"/>
        <v>∑NNIs</v>
      </c>
      <c r="Q69" s="30" t="s">
        <v>12</v>
      </c>
      <c r="R69" s="1" t="str">
        <f t="shared" ref="R69:W69" si="26">R41</f>
        <v>Thiametoxam</v>
      </c>
      <c r="S69" s="1" t="str">
        <f t="shared" si="26"/>
        <v>Imidacloprid</v>
      </c>
      <c r="T69" s="1" t="str">
        <f t="shared" si="26"/>
        <v>Clothianidin</v>
      </c>
      <c r="U69" s="1" t="str">
        <f t="shared" si="26"/>
        <v>Acetamiprid</v>
      </c>
      <c r="V69" s="1" t="str">
        <f t="shared" si="26"/>
        <v>Thiacloprid</v>
      </c>
      <c r="W69" s="31" t="str">
        <f t="shared" si="26"/>
        <v>∑NNIs</v>
      </c>
      <c r="Y69" s="30" t="s">
        <v>13</v>
      </c>
      <c r="Z69" s="1" t="str">
        <f t="shared" ref="Z69:AE69" si="27">Z41</f>
        <v>Thiametoxam</v>
      </c>
      <c r="AA69" s="1" t="str">
        <f t="shared" si="27"/>
        <v>Imidacloprid</v>
      </c>
      <c r="AB69" s="1" t="str">
        <f t="shared" si="27"/>
        <v>Clothianidin</v>
      </c>
      <c r="AC69" s="1" t="str">
        <f t="shared" si="27"/>
        <v>Acetamiprid</v>
      </c>
      <c r="AD69" s="1" t="str">
        <f t="shared" si="27"/>
        <v>Thiacloprid</v>
      </c>
      <c r="AE69" s="31" t="str">
        <f t="shared" si="27"/>
        <v>∑NNIs</v>
      </c>
      <c r="AG69" s="30" t="s">
        <v>14</v>
      </c>
      <c r="AH69" s="1" t="str">
        <f t="shared" ref="AH69:AM69" si="28">AH41</f>
        <v>Thiametoxam</v>
      </c>
      <c r="AI69" s="1" t="str">
        <f t="shared" si="28"/>
        <v>Imidacloprid</v>
      </c>
      <c r="AJ69" s="1" t="str">
        <f t="shared" si="28"/>
        <v>Clothianidin</v>
      </c>
      <c r="AK69" s="1" t="str">
        <f t="shared" si="28"/>
        <v>Acetamiprid</v>
      </c>
      <c r="AL69" s="1" t="str">
        <f t="shared" si="28"/>
        <v>Thiacloprid</v>
      </c>
      <c r="AM69" s="31" t="str">
        <f t="shared" si="28"/>
        <v>∑NNIs</v>
      </c>
    </row>
    <row r="70" spans="1:39">
      <c r="A70" s="32" t="str">
        <f>A42</f>
        <v>PECfw (mg/L)</v>
      </c>
      <c r="B70" s="20">
        <f t="shared" ref="B70:G70" si="29">J7</f>
        <v>5.9542758998072879E-8</v>
      </c>
      <c r="C70" s="20">
        <f t="shared" si="29"/>
        <v>4.0404977435465888E-7</v>
      </c>
      <c r="D70" s="20">
        <f t="shared" si="29"/>
        <v>4.3616758171474364E-8</v>
      </c>
      <c r="E70" s="20">
        <f t="shared" si="29"/>
        <v>3.3541163663087604E-8</v>
      </c>
      <c r="F70" s="20">
        <f t="shared" si="29"/>
        <v>0</v>
      </c>
      <c r="G70" s="41">
        <f t="shared" si="29"/>
        <v>5.4075045518729373E-7</v>
      </c>
      <c r="I70" s="32" t="str">
        <f>I42</f>
        <v>PECfw (mg/L)</v>
      </c>
      <c r="J70" s="20">
        <f t="shared" ref="J70:O70" si="30">J8</f>
        <v>0</v>
      </c>
      <c r="K70" s="20">
        <f t="shared" si="30"/>
        <v>8.1784193177236391E-7</v>
      </c>
      <c r="L70" s="20">
        <f t="shared" si="30"/>
        <v>3.0121763873756172E-7</v>
      </c>
      <c r="M70" s="20">
        <f t="shared" si="30"/>
        <v>8.2788684032375644E-8</v>
      </c>
      <c r="N70" s="20">
        <f t="shared" si="30"/>
        <v>0</v>
      </c>
      <c r="O70" s="41">
        <f t="shared" si="30"/>
        <v>1.2018482545423012E-6</v>
      </c>
      <c r="Q70" s="32" t="str">
        <f>Q42</f>
        <v>PECfw (mg/L)</v>
      </c>
      <c r="R70" s="20">
        <f t="shared" ref="R70:W70" si="31">J9</f>
        <v>0</v>
      </c>
      <c r="S70" s="20">
        <f t="shared" si="31"/>
        <v>1.5615656769620338E-6</v>
      </c>
      <c r="T70" s="20">
        <f t="shared" si="31"/>
        <v>0</v>
      </c>
      <c r="U70" s="20">
        <f t="shared" si="31"/>
        <v>1.1959201245720575E-7</v>
      </c>
      <c r="V70" s="20">
        <f t="shared" si="31"/>
        <v>0</v>
      </c>
      <c r="W70" s="41">
        <f t="shared" si="31"/>
        <v>1.6811576894192396E-6</v>
      </c>
      <c r="Y70" s="32" t="str">
        <f>Y42</f>
        <v>PECfw (mg/L)</v>
      </c>
      <c r="Z70" s="37">
        <f t="shared" ref="Z70:AE70" si="32">J10</f>
        <v>0</v>
      </c>
      <c r="AA70" s="37">
        <f t="shared" si="32"/>
        <v>2.8131391767897975E-7</v>
      </c>
      <c r="AB70" s="37">
        <f t="shared" si="32"/>
        <v>4.6988372093023252E-8</v>
      </c>
      <c r="AC70" s="37">
        <f t="shared" si="32"/>
        <v>5.3029890966416825E-8</v>
      </c>
      <c r="AD70" s="37">
        <f t="shared" si="32"/>
        <v>0</v>
      </c>
      <c r="AE70" s="34">
        <f t="shared" si="32"/>
        <v>3.8133218073841983E-7</v>
      </c>
      <c r="AG70" s="32" t="str">
        <f>AG42</f>
        <v>PECfw (mg/L)</v>
      </c>
      <c r="AH70" s="20">
        <f>J11</f>
        <v>3.977063152443737E-8</v>
      </c>
      <c r="AI70" s="20">
        <f>K11</f>
        <v>1.1493260422386951E-6</v>
      </c>
      <c r="AJ70" s="20">
        <f>L11</f>
        <v>0</v>
      </c>
      <c r="AK70" s="20">
        <f>M11</f>
        <v>6.0902797145095464E-8</v>
      </c>
      <c r="AL70" s="20">
        <f>N11</f>
        <v>3.55092403602494E-8</v>
      </c>
      <c r="AM70" s="41">
        <f>G50</f>
        <v>0</v>
      </c>
    </row>
    <row r="71" spans="1:39">
      <c r="A71" s="32" t="str">
        <f>A43</f>
        <v>PNECfw (mg/L)</v>
      </c>
      <c r="B71" s="35">
        <v>1.3999999999999999E-4</v>
      </c>
      <c r="C71" s="35">
        <v>9.0000000000000002E-6</v>
      </c>
      <c r="D71" s="35">
        <f>0.13/1000</f>
        <v>1.3000000000000002E-4</v>
      </c>
      <c r="E71" s="35">
        <f>0.5/1000</f>
        <v>5.0000000000000001E-4</v>
      </c>
      <c r="F71" s="35">
        <v>5.0000000000000002E-5</v>
      </c>
      <c r="G71" s="41"/>
      <c r="I71" s="32" t="str">
        <f>I43</f>
        <v>PNECfw (mg/L)</v>
      </c>
      <c r="J71" s="35">
        <v>1.3999999999999999E-4</v>
      </c>
      <c r="K71" s="35">
        <v>9.0000000000000002E-6</v>
      </c>
      <c r="L71" s="35">
        <f>0.13/1000</f>
        <v>1.3000000000000002E-4</v>
      </c>
      <c r="M71" s="35">
        <f>0.5/1000</f>
        <v>5.0000000000000001E-4</v>
      </c>
      <c r="N71" s="35">
        <v>5.0000000000000002E-5</v>
      </c>
      <c r="O71" s="41"/>
      <c r="Q71" s="32" t="str">
        <f>Q43</f>
        <v>PNECfw (mg/L)</v>
      </c>
      <c r="R71" s="35">
        <v>1.3999999999999999E-4</v>
      </c>
      <c r="S71" s="35">
        <v>9.0000000000000002E-6</v>
      </c>
      <c r="T71" s="35">
        <f>0.13/1000</f>
        <v>1.3000000000000002E-4</v>
      </c>
      <c r="U71" s="35">
        <f>0.5/1000</f>
        <v>5.0000000000000001E-4</v>
      </c>
      <c r="V71" s="35">
        <v>5.0000000000000002E-5</v>
      </c>
      <c r="W71" s="41"/>
      <c r="Y71" s="32" t="str">
        <f>Y43</f>
        <v>PNECfw (mg/L)</v>
      </c>
      <c r="Z71" s="35">
        <v>1.3999999999999999E-4</v>
      </c>
      <c r="AA71" s="35">
        <v>9.0000000000000002E-6</v>
      </c>
      <c r="AB71" s="35">
        <f>0.13/1000</f>
        <v>1.3000000000000002E-4</v>
      </c>
      <c r="AC71" s="35">
        <f>0.5/1000</f>
        <v>5.0000000000000001E-4</v>
      </c>
      <c r="AD71" s="35">
        <v>5.0000000000000002E-5</v>
      </c>
      <c r="AE71" s="41"/>
      <c r="AG71" s="32" t="str">
        <f>AG43</f>
        <v>PNECfw (mg/L)</v>
      </c>
      <c r="AH71" s="35">
        <v>1.3999999999999999E-4</v>
      </c>
      <c r="AI71" s="35">
        <v>9.0000000000000002E-6</v>
      </c>
      <c r="AJ71" s="35">
        <f>0.13/1000</f>
        <v>1.3000000000000002E-4</v>
      </c>
      <c r="AK71" s="35">
        <f>0.5/1000</f>
        <v>5.0000000000000001E-4</v>
      </c>
      <c r="AL71" s="35">
        <v>5.0000000000000002E-5</v>
      </c>
      <c r="AM71" s="41"/>
    </row>
    <row r="72" spans="1:39">
      <c r="A72" s="32" t="str">
        <f>A44</f>
        <v>RCRfw</v>
      </c>
      <c r="B72" s="20">
        <f>B70/B71</f>
        <v>4.2530542141480633E-4</v>
      </c>
      <c r="C72" s="20">
        <f>C70/C71</f>
        <v>4.4894419372739872E-2</v>
      </c>
      <c r="D72" s="20">
        <f>D70/D71</f>
        <v>3.3551352439595663E-4</v>
      </c>
      <c r="E72" s="20">
        <f>E70/E71</f>
        <v>6.7082327326175204E-5</v>
      </c>
      <c r="F72" s="20">
        <f>F70/F71</f>
        <v>0</v>
      </c>
      <c r="G72" s="41"/>
      <c r="I72" s="32" t="str">
        <f>I44</f>
        <v>RCRfw</v>
      </c>
      <c r="J72" s="20">
        <f>J70/J71</f>
        <v>0</v>
      </c>
      <c r="K72" s="20">
        <f>K70/K71</f>
        <v>9.0871325752484883E-2</v>
      </c>
      <c r="L72" s="20">
        <f>L70/L71</f>
        <v>2.3170587595197053E-3</v>
      </c>
      <c r="M72" s="20">
        <f>M70/M71</f>
        <v>1.6557736806475129E-4</v>
      </c>
      <c r="N72" s="20">
        <f>N70/N71</f>
        <v>0</v>
      </c>
      <c r="O72" s="41"/>
      <c r="Q72" s="32" t="str">
        <f>Q44</f>
        <v>RCRfw</v>
      </c>
      <c r="R72" s="20">
        <f>R70/R71</f>
        <v>0</v>
      </c>
      <c r="S72" s="20">
        <f>S70/S71</f>
        <v>0.17350729744022597</v>
      </c>
      <c r="T72" s="20">
        <f>T70/T71</f>
        <v>0</v>
      </c>
      <c r="U72" s="20">
        <f>U70/U71</f>
        <v>2.391840249144115E-4</v>
      </c>
      <c r="V72" s="20">
        <f>V70/V71</f>
        <v>0</v>
      </c>
      <c r="W72" s="41"/>
      <c r="Y72" s="32" t="str">
        <f>Y44</f>
        <v>RCRfw</v>
      </c>
      <c r="Z72" s="20">
        <f>Z70/Z71</f>
        <v>0</v>
      </c>
      <c r="AA72" s="20">
        <f>AA70/AA71</f>
        <v>3.1257101964331083E-2</v>
      </c>
      <c r="AB72" s="20">
        <f>AB70/AB71</f>
        <v>3.6144901610017882E-4</v>
      </c>
      <c r="AC72" s="20">
        <f>AC70/AC71</f>
        <v>1.0605978193283365E-4</v>
      </c>
      <c r="AD72" s="20">
        <f>AD70/AD71</f>
        <v>0</v>
      </c>
      <c r="AE72" s="41"/>
      <c r="AG72" s="32" t="str">
        <f>AG44</f>
        <v>RCRfw</v>
      </c>
      <c r="AH72" s="20">
        <f>AH70/AH71</f>
        <v>2.8407593946026697E-4</v>
      </c>
      <c r="AI72" s="20">
        <f>AI70/AI71</f>
        <v>0.12770289358207723</v>
      </c>
      <c r="AJ72" s="20">
        <f>AJ70/AJ71</f>
        <v>0</v>
      </c>
      <c r="AK72" s="20">
        <f>AK70/AK71</f>
        <v>1.2180559429019093E-4</v>
      </c>
      <c r="AL72" s="20">
        <f>AL70/AL71</f>
        <v>7.1018480720498795E-4</v>
      </c>
      <c r="AM72" s="41"/>
    </row>
    <row r="73" spans="1:39">
      <c r="A73" s="32" t="str">
        <f>A45</f>
        <v>RCRmix(PEC/PNEC)</v>
      </c>
      <c r="B73" s="20"/>
      <c r="C73" s="20"/>
      <c r="D73" s="20"/>
      <c r="E73" s="20"/>
      <c r="F73" s="20"/>
      <c r="G73" s="52">
        <f>SUM(B72:F72)</f>
        <v>4.5722320645876814E-2</v>
      </c>
      <c r="I73" s="32" t="str">
        <f>I45</f>
        <v>RCRmix(PEC/PNEC)</v>
      </c>
      <c r="J73" s="20"/>
      <c r="K73" s="20"/>
      <c r="L73" s="20"/>
      <c r="M73" s="20"/>
      <c r="N73" s="20"/>
      <c r="O73" s="52">
        <f>SUM(J72:N72)</f>
        <v>9.3353961880069336E-2</v>
      </c>
      <c r="Q73" s="32" t="str">
        <f>Q45</f>
        <v>RCRmix(PEC/PNEC)</v>
      </c>
      <c r="R73" s="20"/>
      <c r="S73" s="20"/>
      <c r="T73" s="20"/>
      <c r="U73" s="20"/>
      <c r="V73" s="20"/>
      <c r="W73" s="49">
        <f>SUM(R72:V72)</f>
        <v>0.17374648146514038</v>
      </c>
      <c r="Y73" s="32" t="str">
        <f>Y45</f>
        <v>RCRmix(PEC/PNEC)</v>
      </c>
      <c r="Z73" s="20"/>
      <c r="AA73" s="20"/>
      <c r="AB73" s="20"/>
      <c r="AC73" s="20"/>
      <c r="AD73" s="20"/>
      <c r="AE73" s="52">
        <f>SUM(Z72:AD72)</f>
        <v>3.1724610762364096E-2</v>
      </c>
      <c r="AG73" s="32" t="str">
        <f>AG45</f>
        <v>RCRmix(PEC/PNEC)</v>
      </c>
      <c r="AH73" s="20"/>
      <c r="AI73" s="20"/>
      <c r="AJ73" s="20"/>
      <c r="AK73" s="20"/>
      <c r="AL73" s="20"/>
      <c r="AM73" s="49">
        <f>SUM(AH72:AL72)</f>
        <v>0.12881895992303269</v>
      </c>
    </row>
    <row r="74" spans="1:39">
      <c r="A74" s="32"/>
      <c r="B74" s="20"/>
      <c r="C74" s="20"/>
      <c r="D74" s="20"/>
      <c r="E74" s="20"/>
      <c r="F74" s="20"/>
      <c r="G74" s="41"/>
      <c r="I74" s="32"/>
      <c r="J74" s="20"/>
      <c r="K74" s="20"/>
      <c r="L74" s="20"/>
      <c r="M74" s="20"/>
      <c r="N74" s="20"/>
      <c r="O74" s="41"/>
      <c r="Q74" s="32"/>
      <c r="R74" s="20"/>
      <c r="S74" s="20"/>
      <c r="T74" s="20"/>
      <c r="U74" s="20"/>
      <c r="V74" s="20"/>
      <c r="W74" s="41"/>
      <c r="Y74" s="32"/>
      <c r="Z74" s="20"/>
      <c r="AA74" s="20"/>
      <c r="AB74" s="20"/>
      <c r="AC74" s="20"/>
      <c r="AD74" s="20"/>
      <c r="AE74" s="41"/>
      <c r="AG74" s="32"/>
      <c r="AH74" s="20"/>
      <c r="AI74" s="20"/>
      <c r="AJ74" s="20"/>
      <c r="AK74" s="20"/>
      <c r="AL74" s="20"/>
      <c r="AM74" s="41"/>
    </row>
    <row r="75" spans="1:39">
      <c r="A75" s="32" t="str">
        <f t="shared" ref="A75:A81" si="33">A47</f>
        <v>TU (algae)</v>
      </c>
      <c r="B75" s="20">
        <f>B70/B26</f>
        <v>7.3509579009966517E-10</v>
      </c>
      <c r="C75" s="20">
        <f>C70/C26</f>
        <v>4.0404977435465891E-8</v>
      </c>
      <c r="D75" s="20">
        <f>D70/D26</f>
        <v>7.9303196675407936E-10</v>
      </c>
      <c r="E75" s="20">
        <f>E70/E26</f>
        <v>3.3541163663087604E-8</v>
      </c>
      <c r="F75" s="20">
        <f>F70/F26</f>
        <v>0</v>
      </c>
      <c r="G75" s="41"/>
      <c r="I75" s="32" t="str">
        <f t="shared" ref="I75:I81" si="34">I47</f>
        <v>TU (algae)</v>
      </c>
      <c r="J75" s="20">
        <f>J70/B26</f>
        <v>0</v>
      </c>
      <c r="K75" s="20">
        <f>K70/C26</f>
        <v>8.1784193177236388E-8</v>
      </c>
      <c r="L75" s="20">
        <f>L70/D26</f>
        <v>5.4766843406829406E-9</v>
      </c>
      <c r="M75" s="20">
        <f>M70/E26</f>
        <v>8.2788684032375644E-8</v>
      </c>
      <c r="N75" s="20">
        <f>N70/F26</f>
        <v>0</v>
      </c>
      <c r="O75" s="41"/>
      <c r="Q75" s="32" t="str">
        <f t="shared" ref="Q75:Q81" si="35">Q47</f>
        <v>TU (algae)</v>
      </c>
      <c r="R75" s="20">
        <f>R70/B26</f>
        <v>0</v>
      </c>
      <c r="S75" s="20">
        <f>S70/C26</f>
        <v>1.5615656769620338E-7</v>
      </c>
      <c r="T75" s="20">
        <f>T70/D26</f>
        <v>0</v>
      </c>
      <c r="U75" s="20">
        <f>U70/E26</f>
        <v>1.1959201245720575E-7</v>
      </c>
      <c r="V75" s="20">
        <f>V70/F26</f>
        <v>0</v>
      </c>
      <c r="W75" s="41"/>
      <c r="Y75" s="32" t="str">
        <f t="shared" ref="Y75:Y81" si="36">Y47</f>
        <v>TU (algae)</v>
      </c>
      <c r="Z75" s="37">
        <f>Z70/B26</f>
        <v>0</v>
      </c>
      <c r="AA75" s="37">
        <f>AA70/C26</f>
        <v>2.8131391767897975E-8</v>
      </c>
      <c r="AB75" s="37">
        <f>AB70/D26</f>
        <v>8.5433403805496822E-10</v>
      </c>
      <c r="AC75" s="37">
        <f>AC70/E26</f>
        <v>5.3029890966416825E-8</v>
      </c>
      <c r="AD75" s="37">
        <f>AD70/F26</f>
        <v>0</v>
      </c>
      <c r="AE75" s="41"/>
      <c r="AG75" s="32" t="str">
        <f t="shared" ref="AG75:AG81" si="37">AG47</f>
        <v>TU (algae)</v>
      </c>
      <c r="AH75" s="20">
        <f>AH70/B26</f>
        <v>4.9099545091897983E-10</v>
      </c>
      <c r="AI75" s="20">
        <f>AI70/C26</f>
        <v>1.1493260422386952E-7</v>
      </c>
      <c r="AJ75" s="20">
        <f>AJ70/D26</f>
        <v>0</v>
      </c>
      <c r="AK75" s="20">
        <f>AK70/E26</f>
        <v>6.0902797145095464E-8</v>
      </c>
      <c r="AL75" s="20">
        <f>AL70/F26</f>
        <v>5.8596106205032015E-10</v>
      </c>
      <c r="AM75" s="41"/>
    </row>
    <row r="76" spans="1:39">
      <c r="A76" s="32" t="str">
        <f t="shared" si="33"/>
        <v>STU (algae)</v>
      </c>
      <c r="B76" s="20"/>
      <c r="C76" s="20"/>
      <c r="D76" s="20"/>
      <c r="E76" s="20"/>
      <c r="F76" s="20"/>
      <c r="G76" s="41">
        <f>SUM(B75:F75)</f>
        <v>7.5474268855407242E-8</v>
      </c>
      <c r="I76" s="32" t="str">
        <f t="shared" si="34"/>
        <v>STU (algae)</v>
      </c>
      <c r="J76" s="20"/>
      <c r="K76" s="20"/>
      <c r="L76" s="20"/>
      <c r="M76" s="20"/>
      <c r="N76" s="20"/>
      <c r="O76" s="41">
        <f>SUM(J75:N75)</f>
        <v>1.7004956155029498E-7</v>
      </c>
      <c r="Q76" s="32" t="str">
        <f t="shared" si="35"/>
        <v>STU (algae)</v>
      </c>
      <c r="R76" s="20"/>
      <c r="S76" s="20"/>
      <c r="T76" s="20"/>
      <c r="U76" s="20"/>
      <c r="V76" s="20"/>
      <c r="W76" s="41">
        <f>SUM(R75:V75)</f>
        <v>2.757485801534091E-7</v>
      </c>
      <c r="Y76" s="32" t="str">
        <f t="shared" si="36"/>
        <v>STU (algae)</v>
      </c>
      <c r="Z76" s="20"/>
      <c r="AA76" s="20"/>
      <c r="AB76" s="20"/>
      <c r="AC76" s="20"/>
      <c r="AD76" s="20"/>
      <c r="AE76" s="41">
        <f>SUM(Z75:AD75)</f>
        <v>8.2015616772369767E-8</v>
      </c>
      <c r="AG76" s="32" t="str">
        <f t="shared" si="37"/>
        <v>STU (algae)</v>
      </c>
      <c r="AH76" s="20"/>
      <c r="AI76" s="20"/>
      <c r="AJ76" s="20"/>
      <c r="AK76" s="20"/>
      <c r="AL76" s="20"/>
      <c r="AM76" s="41">
        <f>SUM(AH75:AL75)</f>
        <v>1.7691235788193427E-7</v>
      </c>
    </row>
    <row r="77" spans="1:39">
      <c r="A77" s="32" t="str">
        <f t="shared" si="33"/>
        <v>TU (daphnia)</v>
      </c>
      <c r="B77" s="20">
        <f>B70/B27</f>
        <v>5.9542758998072876E-10</v>
      </c>
      <c r="C77" s="20">
        <f>C70/C27</f>
        <v>4.7535267571136338E-9</v>
      </c>
      <c r="D77" s="20">
        <f>D70/D27</f>
        <v>3.6652737959222155E-10</v>
      </c>
      <c r="E77" s="20">
        <f>E70/E27</f>
        <v>6.7351734263228124E-10</v>
      </c>
      <c r="F77" s="20">
        <f>F70/F27</f>
        <v>0</v>
      </c>
      <c r="G77" s="41"/>
      <c r="I77" s="32" t="str">
        <f t="shared" si="34"/>
        <v>TU (daphnia)</v>
      </c>
      <c r="J77" s="20">
        <f>J70/B27</f>
        <v>0</v>
      </c>
      <c r="K77" s="20">
        <f>K70/C27</f>
        <v>9.6216697855572221E-9</v>
      </c>
      <c r="L77" s="20">
        <f>L70/D27</f>
        <v>2.5312406616601826E-9</v>
      </c>
      <c r="M77" s="20">
        <f>M70/E27</f>
        <v>1.6624233741440893E-9</v>
      </c>
      <c r="N77" s="20">
        <f>N70/F27</f>
        <v>0</v>
      </c>
      <c r="O77" s="41"/>
      <c r="Q77" s="32" t="str">
        <f t="shared" si="35"/>
        <v>TU (daphnia)</v>
      </c>
      <c r="R77" s="20">
        <f>R70/B27</f>
        <v>0</v>
      </c>
      <c r="S77" s="20">
        <f>S70/C27</f>
        <v>1.8371360905435692E-8</v>
      </c>
      <c r="T77" s="20">
        <f>T70/D27</f>
        <v>0</v>
      </c>
      <c r="U77" s="20">
        <f>U70/E27</f>
        <v>2.4014460332772239E-9</v>
      </c>
      <c r="V77" s="20">
        <f>V70/F27</f>
        <v>0</v>
      </c>
      <c r="W77" s="41"/>
      <c r="Y77" s="32" t="str">
        <f t="shared" si="36"/>
        <v>TU (daphnia)</v>
      </c>
      <c r="Z77" s="37">
        <f>Z70/B27</f>
        <v>0</v>
      </c>
      <c r="AA77" s="37">
        <f>AA70/C27</f>
        <v>3.309575502105644E-9</v>
      </c>
      <c r="AB77" s="37">
        <f>AB70/D27</f>
        <v>3.9486026968927103E-10</v>
      </c>
      <c r="AC77" s="37">
        <f>AC70/E27</f>
        <v>1.064857248321623E-9</v>
      </c>
      <c r="AD77" s="37">
        <f>AD70/F27</f>
        <v>0</v>
      </c>
      <c r="AE77" s="41"/>
      <c r="AG77" s="32" t="str">
        <f t="shared" si="37"/>
        <v>TU (daphnia)</v>
      </c>
      <c r="AH77" s="20">
        <f>AH70/B27</f>
        <v>3.977063152443737E-10</v>
      </c>
      <c r="AI77" s="20">
        <f>AI70/C27</f>
        <v>1.3521482849867001E-8</v>
      </c>
      <c r="AJ77" s="20">
        <f>AJ70/D27</f>
        <v>0</v>
      </c>
      <c r="AK77" s="20">
        <f>AK70/E27</f>
        <v>1.2229477338372584E-9</v>
      </c>
      <c r="AL77" s="20">
        <f>AL70/F27</f>
        <v>1.5767868721247513E-9</v>
      </c>
      <c r="AM77" s="41"/>
    </row>
    <row r="78" spans="1:39">
      <c r="A78" s="32" t="str">
        <f t="shared" si="33"/>
        <v>STU (daphnia)</v>
      </c>
      <c r="B78" s="20"/>
      <c r="C78" s="20"/>
      <c r="D78" s="20"/>
      <c r="E78" s="20"/>
      <c r="F78" s="20"/>
      <c r="G78" s="41">
        <f>SUM(B77:F77)</f>
        <v>6.3889990693188659E-9</v>
      </c>
      <c r="I78" s="32" t="str">
        <f t="shared" si="34"/>
        <v>STU (daphnia)</v>
      </c>
      <c r="J78" s="20"/>
      <c r="K78" s="20"/>
      <c r="L78" s="20"/>
      <c r="M78" s="20"/>
      <c r="N78" s="20"/>
      <c r="O78" s="41">
        <f>SUM(J77:N77)</f>
        <v>1.3815333821361493E-8</v>
      </c>
      <c r="Q78" s="32" t="str">
        <f t="shared" si="35"/>
        <v>STU (daphnia)</v>
      </c>
      <c r="R78" s="20"/>
      <c r="S78" s="20"/>
      <c r="T78" s="20"/>
      <c r="U78" s="20"/>
      <c r="V78" s="20"/>
      <c r="W78" s="41">
        <f>SUM(R77:V77)</f>
        <v>2.0772806938712916E-8</v>
      </c>
      <c r="Y78" s="32" t="str">
        <f t="shared" si="36"/>
        <v>STU (daphnia)</v>
      </c>
      <c r="Z78" s="20"/>
      <c r="AA78" s="20"/>
      <c r="AB78" s="20"/>
      <c r="AC78" s="20"/>
      <c r="AD78" s="20"/>
      <c r="AE78" s="41">
        <f>SUM(Z77:AD77)</f>
        <v>4.7692930201165382E-9</v>
      </c>
      <c r="AG78" s="32" t="str">
        <f t="shared" si="37"/>
        <v>STU (daphnia)</v>
      </c>
      <c r="AH78" s="20"/>
      <c r="AI78" s="20"/>
      <c r="AJ78" s="20"/>
      <c r="AK78" s="20"/>
      <c r="AL78" s="20"/>
      <c r="AM78" s="41">
        <f>SUM(AH77:AL77)</f>
        <v>1.6718923771073386E-8</v>
      </c>
    </row>
    <row r="79" spans="1:39">
      <c r="A79" s="32" t="str">
        <f t="shared" si="33"/>
        <v>TU (fish)</v>
      </c>
      <c r="B79" s="20">
        <f>B70/B28</f>
        <v>5.9542758998072876E-10</v>
      </c>
      <c r="C79" s="20">
        <f>C70/C28</f>
        <v>1.9149278405434072E-9</v>
      </c>
      <c r="D79" s="20">
        <f>D70/D28</f>
        <v>4.3616758171474363E-10</v>
      </c>
      <c r="E79" s="20">
        <f>E70/E28</f>
        <v>3.3541163663087604E-10</v>
      </c>
      <c r="F79" s="20">
        <f>F70/F28</f>
        <v>0</v>
      </c>
      <c r="G79" s="41"/>
      <c r="I79" s="32" t="str">
        <f t="shared" si="34"/>
        <v>TU (fish)</v>
      </c>
      <c r="J79" s="20">
        <f>J70/B28</f>
        <v>0</v>
      </c>
      <c r="K79" s="20">
        <f>K70/C28</f>
        <v>3.8760281126652321E-9</v>
      </c>
      <c r="L79" s="20">
        <f>L70/D28</f>
        <v>3.0121763873756174E-9</v>
      </c>
      <c r="M79" s="20">
        <f>M70/E28</f>
        <v>8.2788684032375643E-10</v>
      </c>
      <c r="N79" s="20">
        <f>N70/F28</f>
        <v>0</v>
      </c>
      <c r="O79" s="41"/>
      <c r="Q79" s="32" t="str">
        <f t="shared" si="35"/>
        <v>TU (fish)</v>
      </c>
      <c r="R79" s="20">
        <f>R70/B28</f>
        <v>0</v>
      </c>
      <c r="S79" s="20">
        <f>S70/C28</f>
        <v>7.4007851988721977E-9</v>
      </c>
      <c r="T79" s="20">
        <f>T70/D28</f>
        <v>0</v>
      </c>
      <c r="U79" s="20">
        <f>U70/E28</f>
        <v>1.1959201245720575E-9</v>
      </c>
      <c r="V79" s="20">
        <f>V70/F28</f>
        <v>0</v>
      </c>
      <c r="W79" s="41"/>
      <c r="Y79" s="32" t="str">
        <f t="shared" si="36"/>
        <v>TU (fish)</v>
      </c>
      <c r="Z79" s="37">
        <f>Z70/B28</f>
        <v>0</v>
      </c>
      <c r="AA79" s="37">
        <f>AA70/C28</f>
        <v>1.333241316014122E-9</v>
      </c>
      <c r="AB79" s="37">
        <f>AB70/D28</f>
        <v>4.6988372093023249E-10</v>
      </c>
      <c r="AC79" s="37">
        <f>AC70/E28</f>
        <v>5.3029890966416821E-10</v>
      </c>
      <c r="AD79" s="37">
        <f>AD70/F28</f>
        <v>0</v>
      </c>
      <c r="AE79" s="41"/>
      <c r="AG79" s="32" t="str">
        <f t="shared" si="37"/>
        <v>TU (fish)</v>
      </c>
      <c r="AH79" s="20">
        <f>AH70/B28</f>
        <v>3.977063152443737E-10</v>
      </c>
      <c r="AI79" s="20">
        <f>AI70/C28</f>
        <v>5.4470428542118253E-9</v>
      </c>
      <c r="AJ79" s="20">
        <f>AJ70/D28</f>
        <v>0</v>
      </c>
      <c r="AK79" s="20">
        <f>AK70/E28</f>
        <v>6.0902797145095469E-10</v>
      </c>
      <c r="AL79" s="20">
        <f>AL70/F28</f>
        <v>1.4090968396924365E-9</v>
      </c>
      <c r="AM79" s="41"/>
    </row>
    <row r="80" spans="1:39">
      <c r="A80" s="32" t="str">
        <f t="shared" si="33"/>
        <v>STU (fish)</v>
      </c>
      <c r="B80" s="20"/>
      <c r="C80" s="20"/>
      <c r="D80" s="20"/>
      <c r="E80" s="20"/>
      <c r="F80" s="20"/>
      <c r="G80" s="41">
        <f>SUM(B79:F79)</f>
        <v>3.2819346488697556E-9</v>
      </c>
      <c r="I80" s="32" t="str">
        <f t="shared" si="34"/>
        <v>STU (fish)</v>
      </c>
      <c r="J80" s="20"/>
      <c r="K80" s="20"/>
      <c r="L80" s="20"/>
      <c r="M80" s="20"/>
      <c r="N80" s="20"/>
      <c r="O80" s="41">
        <f>SUM(J79:N79)</f>
        <v>7.7160913403646061E-9</v>
      </c>
      <c r="Q80" s="32" t="str">
        <f t="shared" si="35"/>
        <v>STU (fish)</v>
      </c>
      <c r="R80" s="20"/>
      <c r="S80" s="20"/>
      <c r="T80" s="20"/>
      <c r="U80" s="20"/>
      <c r="V80" s="20"/>
      <c r="W80" s="41">
        <f>SUM(R79:V79)</f>
        <v>8.5967053234442552E-9</v>
      </c>
      <c r="Y80" s="32" t="str">
        <f t="shared" si="36"/>
        <v>STU (fish)</v>
      </c>
      <c r="Z80" s="20"/>
      <c r="AA80" s="20"/>
      <c r="AB80" s="20"/>
      <c r="AC80" s="20"/>
      <c r="AD80" s="20"/>
      <c r="AE80" s="41">
        <f>SUM(Z79:AD79)</f>
        <v>2.3334239466085227E-9</v>
      </c>
      <c r="AG80" s="32" t="str">
        <f t="shared" si="37"/>
        <v>STU (fish)</v>
      </c>
      <c r="AH80" s="20"/>
      <c r="AI80" s="20"/>
      <c r="AJ80" s="20"/>
      <c r="AK80" s="20"/>
      <c r="AL80" s="20"/>
      <c r="AM80" s="41">
        <f>SUM(AH79:AL79)</f>
        <v>7.8628739805995907E-9</v>
      </c>
    </row>
    <row r="81" spans="1:47">
      <c r="A81" s="32" t="str">
        <f t="shared" si="33"/>
        <v>RCRmix(STUa-d-f)</v>
      </c>
      <c r="B81" s="20"/>
      <c r="C81" s="20"/>
      <c r="D81" s="20"/>
      <c r="E81" s="20"/>
      <c r="F81" s="20"/>
      <c r="G81" s="52">
        <f>MAX(G76,G78,G80)*1000</f>
        <v>7.5474268855407246E-5</v>
      </c>
      <c r="I81" s="32" t="str">
        <f t="shared" si="34"/>
        <v>RCRmix(STUa-d-f)</v>
      </c>
      <c r="J81" s="20"/>
      <c r="K81" s="20"/>
      <c r="L81" s="20"/>
      <c r="M81" s="20"/>
      <c r="N81" s="20"/>
      <c r="O81" s="52">
        <f>MAX(O76,O78,O80)*1000</f>
        <v>1.7004956155029498E-4</v>
      </c>
      <c r="Q81" s="32" t="str">
        <f t="shared" si="35"/>
        <v>RCRmix(STUa-d-f)</v>
      </c>
      <c r="R81" s="20"/>
      <c r="S81" s="20"/>
      <c r="T81" s="20"/>
      <c r="U81" s="20"/>
      <c r="V81" s="20"/>
      <c r="W81" s="52">
        <f>MAX(W76,W78,W80)*1000</f>
        <v>2.7574858015340912E-4</v>
      </c>
      <c r="Y81" s="32" t="str">
        <f t="shared" si="36"/>
        <v>RCRmix(STUa-d-f)</v>
      </c>
      <c r="Z81" s="20"/>
      <c r="AA81" s="20"/>
      <c r="AB81" s="20"/>
      <c r="AC81" s="20"/>
      <c r="AD81" s="20"/>
      <c r="AE81" s="52">
        <f>MAX(AE76,AE78,AE80)*1000</f>
        <v>8.201561677236977E-5</v>
      </c>
      <c r="AG81" s="32" t="str">
        <f t="shared" si="37"/>
        <v>RCRmix(STUa-d-f)</v>
      </c>
      <c r="AH81" s="20"/>
      <c r="AI81" s="20"/>
      <c r="AJ81" s="20"/>
      <c r="AK81" s="20"/>
      <c r="AL81" s="20"/>
      <c r="AM81" s="52">
        <f>MAX(AM76,AM78,AM80)*1000</f>
        <v>1.7691235788193425E-4</v>
      </c>
    </row>
    <row r="82" spans="1:47">
      <c r="A82" s="32"/>
      <c r="B82" s="20"/>
      <c r="C82" s="20"/>
      <c r="D82" s="20"/>
      <c r="E82" s="20"/>
      <c r="F82" s="20"/>
      <c r="G82" s="41"/>
      <c r="I82" s="32"/>
      <c r="J82" s="20"/>
      <c r="K82" s="20"/>
      <c r="L82" s="20"/>
      <c r="M82" s="20"/>
      <c r="N82" s="20"/>
      <c r="O82" s="41"/>
      <c r="Q82" s="32"/>
      <c r="R82" s="20"/>
      <c r="S82" s="20"/>
      <c r="T82" s="20"/>
      <c r="U82" s="20"/>
      <c r="V82" s="20"/>
      <c r="W82" s="41"/>
      <c r="Y82" s="32"/>
      <c r="Z82" s="20"/>
      <c r="AA82" s="20"/>
      <c r="AB82" s="20"/>
      <c r="AC82" s="20"/>
      <c r="AD82" s="20"/>
      <c r="AE82" s="41"/>
      <c r="AG82" s="32"/>
      <c r="AH82" s="20"/>
      <c r="AI82" s="20"/>
      <c r="AJ82" s="20"/>
      <c r="AK82" s="20"/>
      <c r="AL82" s="20"/>
      <c r="AM82" s="41"/>
    </row>
    <row r="83" spans="1:47">
      <c r="A83" s="32" t="str">
        <f>A55</f>
        <v>TU (americamys)</v>
      </c>
      <c r="B83" s="20">
        <f>B70/B29</f>
        <v>8.6293853620395479E-9</v>
      </c>
      <c r="C83" s="20">
        <f>C70/C29</f>
        <v>1.0632888798806813E-5</v>
      </c>
      <c r="D83" s="20">
        <f>D70/D29</f>
        <v>8.5523055238185035E-7</v>
      </c>
      <c r="E83" s="20">
        <f>E70/E29</f>
        <v>5.0819944944072127E-7</v>
      </c>
      <c r="F83" s="20">
        <f>F70/F29</f>
        <v>0</v>
      </c>
      <c r="G83" s="41"/>
      <c r="I83" s="32" t="str">
        <f>I55</f>
        <v>TU (americamys)</v>
      </c>
      <c r="J83" s="20">
        <f>J70/B29</f>
        <v>0</v>
      </c>
      <c r="K83" s="20">
        <f>K70/C29</f>
        <v>2.1522156099272734E-5</v>
      </c>
      <c r="L83" s="20">
        <f>L70/D29</f>
        <v>5.9062282105404264E-6</v>
      </c>
      <c r="M83" s="20">
        <f>M70/E29</f>
        <v>1.25437400049054E-6</v>
      </c>
      <c r="N83" s="20">
        <f>N70/F29</f>
        <v>0</v>
      </c>
      <c r="O83" s="41"/>
      <c r="Q83" s="32" t="str">
        <f>Q55</f>
        <v>TU (americamys)</v>
      </c>
      <c r="R83" s="20">
        <f>R70/B29</f>
        <v>0</v>
      </c>
      <c r="S83" s="20">
        <f>S70/C29</f>
        <v>4.1093833604264048E-5</v>
      </c>
      <c r="T83" s="20">
        <f>T70/D29</f>
        <v>0</v>
      </c>
      <c r="U83" s="20">
        <f>U70/E29</f>
        <v>1.8120001887455415E-6</v>
      </c>
      <c r="V83" s="20">
        <f>V70/F29</f>
        <v>0</v>
      </c>
      <c r="W83" s="41"/>
      <c r="Y83" s="32" t="str">
        <f>Y55</f>
        <v>TU (americamys)</v>
      </c>
      <c r="Z83" s="37">
        <f>Z70/B29</f>
        <v>0</v>
      </c>
      <c r="AA83" s="37">
        <f>AA70/C29</f>
        <v>7.4029978336573621E-6</v>
      </c>
      <c r="AB83" s="37">
        <f>AB70/D29</f>
        <v>9.2134062927496582E-7</v>
      </c>
      <c r="AC83" s="37">
        <f>AC70/E29</f>
        <v>8.0348319646086093E-7</v>
      </c>
      <c r="AD83" s="37">
        <f>AD70/F29</f>
        <v>0</v>
      </c>
      <c r="AE83" s="41"/>
      <c r="AG83" s="32" t="str">
        <f>AG55</f>
        <v>TU (americamys)</v>
      </c>
      <c r="AH83" s="20">
        <f>AH70/B29</f>
        <v>5.7638596412228067E-9</v>
      </c>
      <c r="AI83" s="20">
        <f>AI70/C29</f>
        <v>3.0245422164176188E-5</v>
      </c>
      <c r="AJ83" s="20">
        <f>AJ70/D29</f>
        <v>0</v>
      </c>
      <c r="AK83" s="20">
        <f>AK70/E29</f>
        <v>9.2276965371356756E-7</v>
      </c>
      <c r="AL83" s="20">
        <f>AL70/F29</f>
        <v>1.1454593664596582E-6</v>
      </c>
      <c r="AM83" s="41"/>
    </row>
    <row r="84" spans="1:47">
      <c r="A84" s="32" t="str">
        <f>A56</f>
        <v>STU (americamys)</v>
      </c>
      <c r="B84" s="20"/>
      <c r="C84" s="20"/>
      <c r="D84" s="20"/>
      <c r="E84" s="20"/>
      <c r="F84" s="20"/>
      <c r="G84" s="41">
        <f>SUM(B83:F83)</f>
        <v>1.2004948185991426E-5</v>
      </c>
      <c r="I84" s="32" t="str">
        <f>I56</f>
        <v>STU (americamys)</v>
      </c>
      <c r="J84" s="20"/>
      <c r="K84" s="20"/>
      <c r="L84" s="20"/>
      <c r="M84" s="20"/>
      <c r="N84" s="20"/>
      <c r="O84" s="41">
        <f>SUM(J83:N83)</f>
        <v>2.8682758310303701E-5</v>
      </c>
      <c r="Q84" s="32" t="str">
        <f>Q56</f>
        <v>STU (americamys)</v>
      </c>
      <c r="R84" s="20"/>
      <c r="S84" s="20"/>
      <c r="T84" s="20"/>
      <c r="U84" s="20"/>
      <c r="V84" s="20"/>
      <c r="W84" s="41">
        <f>SUM(R83:V83)</f>
        <v>4.2905833793009588E-5</v>
      </c>
      <c r="Y84" s="32" t="str">
        <f>Y56</f>
        <v>STU (americamys)</v>
      </c>
      <c r="Z84" s="20"/>
      <c r="AA84" s="20"/>
      <c r="AB84" s="20"/>
      <c r="AC84" s="20"/>
      <c r="AD84" s="20"/>
      <c r="AE84" s="41">
        <f>SUM(Z83:AD83)</f>
        <v>9.1278216593931893E-6</v>
      </c>
      <c r="AG84" s="32" t="str">
        <f>AG56</f>
        <v>STU (americamys)</v>
      </c>
      <c r="AH84" s="20"/>
      <c r="AI84" s="20"/>
      <c r="AJ84" s="20"/>
      <c r="AK84" s="20"/>
      <c r="AL84" s="20"/>
      <c r="AM84" s="41">
        <f>SUM(AH83:AL83)</f>
        <v>3.2319415043990638E-5</v>
      </c>
    </row>
    <row r="85" spans="1:47">
      <c r="A85" s="32" t="str">
        <f>A57</f>
        <v>RCRmix (STUa-a-f)</v>
      </c>
      <c r="B85" s="20"/>
      <c r="C85" s="20"/>
      <c r="D85" s="20"/>
      <c r="E85" s="20"/>
      <c r="F85" s="20"/>
      <c r="G85" s="52">
        <f>MAX(G76,G80,G84)*1000</f>
        <v>1.2004948185991425E-2</v>
      </c>
      <c r="I85" s="32" t="str">
        <f>I57</f>
        <v>RCRmix (STUa-a-f)</v>
      </c>
      <c r="J85" s="20"/>
      <c r="K85" s="20"/>
      <c r="L85" s="20"/>
      <c r="M85" s="20"/>
      <c r="N85" s="20"/>
      <c r="O85" s="52">
        <f>MAX(O76,O80,O84)*1000</f>
        <v>2.8682758310303702E-2</v>
      </c>
      <c r="Q85" s="32" t="str">
        <f>Q57</f>
        <v>RCRmix (STUa-a-f)</v>
      </c>
      <c r="R85" s="20"/>
      <c r="S85" s="20"/>
      <c r="T85" s="20"/>
      <c r="U85" s="20"/>
      <c r="V85" s="20"/>
      <c r="W85" s="52">
        <f>MAX(W76,W80,W84)*1000</f>
        <v>4.2905833793009586E-2</v>
      </c>
      <c r="Y85" s="32" t="str">
        <f>Y57</f>
        <v>RCRmix (STUa-a-f)</v>
      </c>
      <c r="Z85" s="20"/>
      <c r="AA85" s="20"/>
      <c r="AB85" s="20"/>
      <c r="AC85" s="20"/>
      <c r="AD85" s="20"/>
      <c r="AE85" s="52">
        <f>MAX(AE76,AE80,AE84)*1000</f>
        <v>9.1278216593931889E-3</v>
      </c>
      <c r="AG85" s="32" t="str">
        <f>AG57</f>
        <v>RCRmix (STUa-a-f)</v>
      </c>
      <c r="AH85" s="20"/>
      <c r="AI85" s="20"/>
      <c r="AJ85" s="20"/>
      <c r="AK85" s="20"/>
      <c r="AL85" s="20"/>
      <c r="AM85" s="52">
        <f>MAX(AM76,AM80,AM84)*1000</f>
        <v>3.2319415043990635E-2</v>
      </c>
    </row>
    <row r="86" spans="1:47">
      <c r="A86" s="32"/>
      <c r="B86" s="20"/>
      <c r="C86" s="20"/>
      <c r="D86" s="20"/>
      <c r="E86" s="20"/>
      <c r="F86" s="20"/>
      <c r="G86" s="41"/>
      <c r="I86" s="32"/>
      <c r="J86" s="20"/>
      <c r="K86" s="20"/>
      <c r="L86" s="20"/>
      <c r="M86" s="20"/>
      <c r="N86" s="20"/>
      <c r="O86" s="41"/>
      <c r="Q86" s="32"/>
      <c r="R86" s="20"/>
      <c r="S86" s="20"/>
      <c r="T86" s="20"/>
      <c r="U86" s="20"/>
      <c r="V86" s="20"/>
      <c r="W86" s="41"/>
      <c r="Y86" s="32"/>
      <c r="Z86" s="20"/>
      <c r="AA86" s="20"/>
      <c r="AB86" s="20"/>
      <c r="AC86" s="20"/>
      <c r="AD86" s="20"/>
      <c r="AE86" s="41"/>
      <c r="AG86" s="32"/>
      <c r="AH86" s="20"/>
      <c r="AI86" s="20"/>
      <c r="AJ86" s="20"/>
      <c r="AK86" s="20"/>
      <c r="AL86" s="20"/>
      <c r="AM86" s="41"/>
    </row>
    <row r="87" spans="1:47">
      <c r="A87" s="32" t="str">
        <f>A59</f>
        <v>TU (chironomus riparius)</v>
      </c>
      <c r="B87" s="20">
        <f>B70/B30</f>
        <v>1.7012216856592249E-6</v>
      </c>
      <c r="C87" s="20">
        <f>C70/C30</f>
        <v>3.1321687934469678E-5</v>
      </c>
      <c r="D87" s="20">
        <f>D70/D30</f>
        <v>1.9825799168851984E-6</v>
      </c>
      <c r="E87" s="20">
        <f>E70/E30</f>
        <v>1.6770581831543803E-6</v>
      </c>
      <c r="F87" s="20">
        <f>F70/F30</f>
        <v>0</v>
      </c>
      <c r="G87" s="41"/>
      <c r="I87" s="32" t="str">
        <f>I59</f>
        <v>TU (chironomus riparius)</v>
      </c>
      <c r="J87" s="20">
        <f>J70/B30</f>
        <v>0</v>
      </c>
      <c r="K87" s="20">
        <f>K70/C30</f>
        <v>6.3398599362198753E-5</v>
      </c>
      <c r="L87" s="20">
        <f>L70/D30</f>
        <v>1.3691710851707351E-5</v>
      </c>
      <c r="M87" s="20">
        <f>M70/E30</f>
        <v>4.1394342016187817E-6</v>
      </c>
      <c r="N87" s="20">
        <f>N70/F30</f>
        <v>0</v>
      </c>
      <c r="O87" s="41"/>
      <c r="Q87" s="32" t="str">
        <f>Q59</f>
        <v>TU (chironomus riparius)</v>
      </c>
      <c r="R87" s="20">
        <f>R70/B30</f>
        <v>0</v>
      </c>
      <c r="S87" s="20">
        <f>S70/C30</f>
        <v>1.2105160286527394E-4</v>
      </c>
      <c r="T87" s="20">
        <f>T70/D30</f>
        <v>0</v>
      </c>
      <c r="U87" s="20">
        <f>U70/E30</f>
        <v>5.9796006228602876E-6</v>
      </c>
      <c r="V87" s="20">
        <f>V70/F30</f>
        <v>0</v>
      </c>
      <c r="W87" s="41"/>
      <c r="Y87" s="32" t="str">
        <f>Y59</f>
        <v>TU (chironomus riparius)</v>
      </c>
      <c r="Z87" s="37">
        <f>Z70/B30</f>
        <v>0</v>
      </c>
      <c r="AA87" s="37">
        <f>AA70/C30</f>
        <v>2.1807280440230987E-5</v>
      </c>
      <c r="AB87" s="37">
        <f>AB70/D30</f>
        <v>2.1358350951374208E-6</v>
      </c>
      <c r="AC87" s="37">
        <f>AC70/E30</f>
        <v>2.6514945483208413E-6</v>
      </c>
      <c r="AD87" s="37">
        <f>AD70/F30</f>
        <v>0</v>
      </c>
      <c r="AE87" s="41"/>
      <c r="AG87" s="32" t="str">
        <f>AG59</f>
        <v>TU (chironomus riparius)</v>
      </c>
      <c r="AH87" s="20">
        <f>AH70/B30</f>
        <v>1.1363037578410675E-6</v>
      </c>
      <c r="AI87" s="20">
        <f>AI70/C30</f>
        <v>8.9095042034007378E-5</v>
      </c>
      <c r="AJ87" s="20">
        <f>AJ70/D30</f>
        <v>0</v>
      </c>
      <c r="AK87" s="20">
        <f>AK70/E30</f>
        <v>3.045139857254773E-6</v>
      </c>
      <c r="AL87" s="20">
        <f>AL70/F30</f>
        <v>1.9727355755694112E-5</v>
      </c>
      <c r="AM87" s="41"/>
    </row>
    <row r="88" spans="1:47">
      <c r="A88" s="32" t="str">
        <f>A60</f>
        <v>STU (chironomus riparius)</v>
      </c>
      <c r="B88" s="20"/>
      <c r="C88" s="20"/>
      <c r="D88" s="20"/>
      <c r="E88" s="20"/>
      <c r="F88" s="20"/>
      <c r="G88" s="41">
        <f>SUM(B87:F87)</f>
        <v>3.6682547720168481E-5</v>
      </c>
      <c r="I88" s="32" t="str">
        <f>I60</f>
        <v>STU (chironomus riparius)</v>
      </c>
      <c r="J88" s="20"/>
      <c r="K88" s="20"/>
      <c r="L88" s="20"/>
      <c r="M88" s="20"/>
      <c r="N88" s="20"/>
      <c r="O88" s="41">
        <f>SUM(J87:N87)</f>
        <v>8.1229744415524887E-5</v>
      </c>
      <c r="Q88" s="32" t="str">
        <f>Q60</f>
        <v>STU (chironomus riparius)</v>
      </c>
      <c r="R88" s="20"/>
      <c r="S88" s="20"/>
      <c r="T88" s="20"/>
      <c r="U88" s="20"/>
      <c r="V88" s="20"/>
      <c r="W88" s="41">
        <f>SUM(R87:V87)</f>
        <v>1.2703120348813422E-4</v>
      </c>
      <c r="Y88" s="32" t="str">
        <f>Y60</f>
        <v>STU (chironomus riparius)</v>
      </c>
      <c r="Z88" s="20"/>
      <c r="AA88" s="20"/>
      <c r="AB88" s="20"/>
      <c r="AC88" s="20"/>
      <c r="AD88" s="20"/>
      <c r="AE88" s="41">
        <f>SUM(Z87:AD87)</f>
        <v>2.6594610083689249E-5</v>
      </c>
      <c r="AG88" s="32" t="str">
        <f>AG60</f>
        <v>STU (chironomus riparius)</v>
      </c>
      <c r="AH88" s="20"/>
      <c r="AI88" s="20"/>
      <c r="AJ88" s="20"/>
      <c r="AK88" s="20"/>
      <c r="AL88" s="20"/>
      <c r="AM88" s="41">
        <f>SUM(AH87:AL87)</f>
        <v>1.1300384140479732E-4</v>
      </c>
    </row>
    <row r="89" spans="1:47">
      <c r="A89" s="32" t="str">
        <f>A61</f>
        <v>RCRmix (STUa-criparius-f)</v>
      </c>
      <c r="B89" s="20"/>
      <c r="C89" s="20"/>
      <c r="D89" s="20"/>
      <c r="E89" s="20"/>
      <c r="F89" s="20"/>
      <c r="G89" s="52">
        <f>MAX(G76,G80,G88)*1000</f>
        <v>3.6682547720168483E-2</v>
      </c>
      <c r="I89" s="32" t="str">
        <f>I61</f>
        <v>RCRmix (STUa-criparius-f)</v>
      </c>
      <c r="J89" s="20"/>
      <c r="K89" s="20"/>
      <c r="L89" s="20"/>
      <c r="M89" s="20"/>
      <c r="N89" s="20"/>
      <c r="O89" s="52">
        <f>MAX(O76,O80,O88)*1000</f>
        <v>8.1229744415524885E-2</v>
      </c>
      <c r="Q89" s="32" t="str">
        <f>Q61</f>
        <v>RCRmix (STUa-criparius-f)</v>
      </c>
      <c r="R89" s="20"/>
      <c r="S89" s="20"/>
      <c r="T89" s="20"/>
      <c r="U89" s="20"/>
      <c r="V89" s="20"/>
      <c r="W89" s="49">
        <f>MAX(W76,W80,W88)*1000</f>
        <v>0.12703120348813421</v>
      </c>
      <c r="Y89" s="32" t="str">
        <f>Y61</f>
        <v>RCRmix (STUa-criparius-f)</v>
      </c>
      <c r="Z89" s="20"/>
      <c r="AA89" s="20"/>
      <c r="AB89" s="20"/>
      <c r="AC89" s="20"/>
      <c r="AD89" s="20"/>
      <c r="AE89" s="52">
        <f>MAX(AE76,AE80,AE88)*1000</f>
        <v>2.6594610083689248E-2</v>
      </c>
      <c r="AG89" s="32" t="str">
        <f>AG61</f>
        <v>RCRmix (STUa-criparius-f)</v>
      </c>
      <c r="AH89" s="20"/>
      <c r="AI89" s="20"/>
      <c r="AJ89" s="20"/>
      <c r="AK89" s="20"/>
      <c r="AL89" s="20"/>
      <c r="AM89" s="49">
        <f>MAX(AM76,AM80,AM88)*1000</f>
        <v>0.11300384140479731</v>
      </c>
    </row>
    <row r="90" spans="1:47">
      <c r="A90" s="32"/>
      <c r="B90" s="20"/>
      <c r="C90" s="20"/>
      <c r="D90" s="20"/>
      <c r="E90" s="20"/>
      <c r="F90" s="20"/>
      <c r="G90" s="41"/>
      <c r="I90" s="32"/>
      <c r="J90" s="20"/>
      <c r="K90" s="20"/>
      <c r="L90" s="20"/>
      <c r="M90" s="20"/>
      <c r="N90" s="20"/>
      <c r="O90" s="41"/>
      <c r="Q90" s="32"/>
      <c r="R90" s="20"/>
      <c r="S90" s="20"/>
      <c r="T90" s="20"/>
      <c r="U90" s="20"/>
      <c r="V90" s="20"/>
      <c r="W90" s="41"/>
      <c r="Y90" s="32"/>
      <c r="Z90" s="20"/>
      <c r="AA90" s="20"/>
      <c r="AB90" s="20"/>
      <c r="AC90" s="20"/>
      <c r="AD90" s="20"/>
      <c r="AE90" s="41"/>
      <c r="AG90" s="32"/>
      <c r="AH90" s="20"/>
      <c r="AI90" s="20"/>
      <c r="AJ90" s="20"/>
      <c r="AK90" s="20"/>
      <c r="AL90" s="20"/>
      <c r="AM90" s="41"/>
    </row>
    <row r="91" spans="1:47">
      <c r="A91" s="32" t="str">
        <f>A63</f>
        <v>TU (chironomus dilutus)</v>
      </c>
      <c r="B91" s="20">
        <f>B70/B31</f>
        <v>4.5802122306209907E-6</v>
      </c>
      <c r="C91" s="20">
        <f>C70/C31</f>
        <v>1.6835407264777452E-3</v>
      </c>
      <c r="D91" s="20">
        <f>D70/D31</f>
        <v>6.4142291428638773E-5</v>
      </c>
      <c r="E91" s="20">
        <f>E70/E31</f>
        <v>4.791594809012515E-5</v>
      </c>
      <c r="F91" s="20">
        <f>F70/F31</f>
        <v>0</v>
      </c>
      <c r="G91" s="41"/>
      <c r="I91" s="32" t="str">
        <f>I63</f>
        <v>TU (chironomus dilutus)</v>
      </c>
      <c r="J91" s="20">
        <f>J70/B31</f>
        <v>0</v>
      </c>
      <c r="K91" s="20">
        <f>K70/C31</f>
        <v>3.4076747157181829E-3</v>
      </c>
      <c r="L91" s="20">
        <f>L70/D31</f>
        <v>4.429671157905319E-4</v>
      </c>
      <c r="M91" s="20">
        <f>M70/E31</f>
        <v>1.1826954861767949E-4</v>
      </c>
      <c r="N91" s="20">
        <f>N70/F31</f>
        <v>0</v>
      </c>
      <c r="O91" s="41"/>
      <c r="Q91" s="32" t="str">
        <f>Q63</f>
        <v>TU (chironomus dilutus)</v>
      </c>
      <c r="R91" s="20">
        <f>R70/B31</f>
        <v>0</v>
      </c>
      <c r="S91" s="20">
        <f>S70/C31</f>
        <v>6.5065236540084743E-3</v>
      </c>
      <c r="T91" s="20">
        <f>T70/D31</f>
        <v>0</v>
      </c>
      <c r="U91" s="20">
        <f>U70/E31</f>
        <v>1.7084573208172251E-4</v>
      </c>
      <c r="V91" s="20">
        <f>V70/F31</f>
        <v>0</v>
      </c>
      <c r="W91" s="41"/>
      <c r="Y91" s="32" t="str">
        <f>Y63</f>
        <v>TU (chironomus dilutus)</v>
      </c>
      <c r="Z91" s="37">
        <f>Z70/B31</f>
        <v>0</v>
      </c>
      <c r="AA91" s="37">
        <f>AA70/C31</f>
        <v>1.1721413236624157E-3</v>
      </c>
      <c r="AB91" s="37">
        <f>AB70/D31</f>
        <v>6.9100547195622431E-5</v>
      </c>
      <c r="AC91" s="37">
        <f>AC70/E31</f>
        <v>7.5756987094881186E-5</v>
      </c>
      <c r="AD91" s="37">
        <f>AD70/F31</f>
        <v>0</v>
      </c>
      <c r="AE91" s="41"/>
      <c r="AG91" s="32" t="str">
        <f>AG63</f>
        <v>TU (chironomus dilutus)</v>
      </c>
      <c r="AH91" s="20">
        <f>AH70/B31</f>
        <v>3.0592793480336439E-6</v>
      </c>
      <c r="AI91" s="20">
        <f>AI70/C31</f>
        <v>4.7888585093278958E-3</v>
      </c>
      <c r="AJ91" s="20">
        <f>AJ70/D31</f>
        <v>0</v>
      </c>
      <c r="AK91" s="20">
        <f>AK70/E31</f>
        <v>8.7003995921564951E-5</v>
      </c>
      <c r="AL91" s="20">
        <f>AL70/F31</f>
        <v>1.8689073873815474E-4</v>
      </c>
      <c r="AM91" s="41"/>
    </row>
    <row r="92" spans="1:47">
      <c r="A92" s="32" t="str">
        <f>A64</f>
        <v>STU (chironomus dilutus)</v>
      </c>
      <c r="B92" s="20"/>
      <c r="C92" s="20"/>
      <c r="D92" s="20"/>
      <c r="E92" s="20"/>
      <c r="F92" s="20"/>
      <c r="G92" s="41">
        <f>SUM(B91:F91)</f>
        <v>1.8001791782271302E-3</v>
      </c>
      <c r="I92" s="32" t="str">
        <f>I64</f>
        <v>STU (chironomus dilutus)</v>
      </c>
      <c r="J92" s="20"/>
      <c r="K92" s="20"/>
      <c r="L92" s="20"/>
      <c r="M92" s="20"/>
      <c r="N92" s="20"/>
      <c r="O92" s="41">
        <f>SUM(J91:N91)</f>
        <v>3.9689113801263942E-3</v>
      </c>
      <c r="Q92" s="32" t="str">
        <f>Q64</f>
        <v>STU (chironomus dilutus)</v>
      </c>
      <c r="R92" s="20"/>
      <c r="S92" s="20"/>
      <c r="T92" s="20"/>
      <c r="U92" s="20"/>
      <c r="V92" s="20"/>
      <c r="W92" s="41">
        <f>SUM(R91:V91)</f>
        <v>6.677369386090197E-3</v>
      </c>
      <c r="Y92" s="32" t="str">
        <f>Y64</f>
        <v>STU (chironomus dilutus)</v>
      </c>
      <c r="Z92" s="20"/>
      <c r="AA92" s="20"/>
      <c r="AB92" s="20"/>
      <c r="AC92" s="20"/>
      <c r="AD92" s="20"/>
      <c r="AE92" s="41">
        <f>SUM(Z91:AD91)</f>
        <v>1.3169988579529194E-3</v>
      </c>
      <c r="AG92" s="32" t="str">
        <f>AG64</f>
        <v>STU (chironomus dilutus)</v>
      </c>
      <c r="AH92" s="20"/>
      <c r="AI92" s="20"/>
      <c r="AJ92" s="20"/>
      <c r="AK92" s="20"/>
      <c r="AL92" s="20"/>
      <c r="AM92" s="41">
        <f>SUM(AH91:AL91)</f>
        <v>5.0658125233356503E-3</v>
      </c>
    </row>
    <row r="93" spans="1:47">
      <c r="A93" s="42" t="str">
        <f>A65</f>
        <v>RCRmix (STUa-cdilutus-f)</v>
      </c>
      <c r="B93" s="43"/>
      <c r="C93" s="43"/>
      <c r="D93" s="43"/>
      <c r="E93" s="43"/>
      <c r="F93" s="43"/>
      <c r="G93" s="51">
        <f>MAX(G76,G80,G92)*1000</f>
        <v>1.8001791782271301</v>
      </c>
      <c r="I93" s="42" t="str">
        <f>I65</f>
        <v>RCRmix (STUa-cdilutus-f)</v>
      </c>
      <c r="J93" s="43"/>
      <c r="K93" s="43"/>
      <c r="L93" s="43"/>
      <c r="M93" s="43"/>
      <c r="N93" s="43"/>
      <c r="O93" s="51">
        <f>MAX(O76,O80,O92)*1000</f>
        <v>3.9689113801263942</v>
      </c>
      <c r="Q93" s="42" t="str">
        <f>Q65</f>
        <v>RCRmix (STUa-cdilutus-f)</v>
      </c>
      <c r="R93" s="43"/>
      <c r="S93" s="43"/>
      <c r="T93" s="43"/>
      <c r="U93" s="43"/>
      <c r="V93" s="43"/>
      <c r="W93" s="51">
        <f>MAX(W76,W80,W92)*1000</f>
        <v>6.6773693860901968</v>
      </c>
      <c r="Y93" s="42" t="str">
        <f>Y65</f>
        <v>RCRmix (STUa-cdilutus-f)</v>
      </c>
      <c r="Z93" s="43"/>
      <c r="AA93" s="43"/>
      <c r="AB93" s="43"/>
      <c r="AC93" s="43"/>
      <c r="AD93" s="43"/>
      <c r="AE93" s="51">
        <f>MAX(AE76,AE80,AE92)*1000</f>
        <v>1.3169988579529195</v>
      </c>
      <c r="AG93" s="42" t="str">
        <f>AG65</f>
        <v>RCRmix (STUa-cdilutus-f)</v>
      </c>
      <c r="AH93" s="43"/>
      <c r="AI93" s="43"/>
      <c r="AJ93" s="43"/>
      <c r="AK93" s="43"/>
      <c r="AL93" s="43"/>
      <c r="AM93" s="51">
        <f>MAX(AM76,AM80,AM92)*1000</f>
        <v>5.0658125233356506</v>
      </c>
    </row>
    <row r="94" spans="1:47" s="26" customFormat="1">
      <c r="A94" s="56"/>
      <c r="B94" s="56"/>
      <c r="C94" s="56"/>
      <c r="D94" s="56"/>
      <c r="E94" s="56"/>
      <c r="F94" s="56"/>
      <c r="G94" s="56"/>
      <c r="I94" s="56"/>
      <c r="J94" s="56"/>
      <c r="K94" s="56"/>
      <c r="L94" s="56"/>
      <c r="M94" s="56"/>
      <c r="N94" s="56"/>
      <c r="O94" s="56"/>
      <c r="Q94" s="56"/>
      <c r="R94" s="56"/>
      <c r="S94" s="56"/>
      <c r="T94" s="56"/>
      <c r="U94" s="56"/>
      <c r="V94" s="56"/>
      <c r="W94" s="56"/>
      <c r="Y94" s="56"/>
      <c r="Z94" s="56"/>
      <c r="AA94" s="56"/>
      <c r="AB94" s="56"/>
      <c r="AC94" s="56"/>
      <c r="AD94" s="56"/>
      <c r="AE94" s="56"/>
      <c r="AG94" s="56"/>
      <c r="AH94" s="56"/>
      <c r="AI94" s="56"/>
      <c r="AJ94" s="56"/>
      <c r="AK94" s="56"/>
      <c r="AL94" s="56"/>
      <c r="AM94" s="56"/>
      <c r="AO94" s="56"/>
      <c r="AP94" s="56"/>
      <c r="AQ94" s="56"/>
      <c r="AR94" s="56"/>
      <c r="AS94" s="56"/>
      <c r="AT94" s="56"/>
      <c r="AU94" s="56"/>
    </row>
    <row r="95" spans="1:47" s="26" customFormat="1">
      <c r="A95" s="56"/>
      <c r="B95" s="56"/>
      <c r="C95" s="56"/>
      <c r="D95" s="56"/>
      <c r="E95" s="56"/>
      <c r="F95" s="56"/>
      <c r="G95" s="56"/>
      <c r="I95" s="56"/>
      <c r="J95" s="56"/>
      <c r="K95" s="56"/>
      <c r="L95" s="56"/>
      <c r="M95" s="56"/>
      <c r="N95" s="56"/>
      <c r="O95" s="56"/>
      <c r="Q95" s="56"/>
      <c r="R95" s="56"/>
      <c r="S95" s="56"/>
      <c r="T95" s="56"/>
      <c r="U95" s="56"/>
      <c r="V95" s="56"/>
      <c r="W95" s="56"/>
      <c r="Y95" s="56"/>
      <c r="Z95" s="56"/>
      <c r="AA95" s="56"/>
      <c r="AB95" s="56"/>
      <c r="AC95" s="56"/>
      <c r="AD95" s="56"/>
      <c r="AE95" s="56"/>
      <c r="AG95" s="56"/>
      <c r="AH95" s="56"/>
      <c r="AI95" s="56"/>
      <c r="AJ95" s="56"/>
      <c r="AK95" s="56"/>
      <c r="AL95" s="56"/>
      <c r="AM95" s="56"/>
      <c r="AO95" s="56"/>
      <c r="AP95" s="56"/>
      <c r="AQ95" s="56"/>
      <c r="AR95" s="56"/>
      <c r="AS95" s="56"/>
      <c r="AT95" s="56"/>
      <c r="AU95" s="56"/>
    </row>
    <row r="96" spans="1:47" s="26" customFormat="1">
      <c r="A96" s="56"/>
      <c r="B96" s="56"/>
      <c r="C96" s="56"/>
      <c r="D96" s="56"/>
      <c r="E96" s="56"/>
      <c r="F96" s="56"/>
      <c r="G96" s="56"/>
      <c r="I96" s="56"/>
      <c r="J96" s="56"/>
      <c r="K96" s="56"/>
      <c r="L96" s="56"/>
      <c r="M96" s="56"/>
      <c r="N96" s="56"/>
      <c r="O96" s="56"/>
      <c r="Q96" s="56"/>
      <c r="R96" s="56"/>
      <c r="S96" s="56"/>
      <c r="T96" s="56"/>
      <c r="U96" s="56"/>
      <c r="V96" s="56"/>
      <c r="W96" s="56"/>
      <c r="Y96" s="56"/>
      <c r="Z96" s="56"/>
      <c r="AA96" s="56"/>
      <c r="AB96" s="56"/>
      <c r="AC96" s="56"/>
      <c r="AD96" s="56"/>
      <c r="AE96" s="56"/>
      <c r="AG96" s="56"/>
      <c r="AH96" s="56"/>
      <c r="AI96" s="56"/>
      <c r="AJ96" s="56"/>
      <c r="AK96" s="56"/>
      <c r="AL96" s="56"/>
      <c r="AM96" s="56"/>
      <c r="AO96" s="56"/>
      <c r="AP96" s="56"/>
      <c r="AQ96" s="56"/>
      <c r="AR96" s="56"/>
      <c r="AS96" s="56"/>
      <c r="AT96" s="56"/>
      <c r="AU96" s="56"/>
    </row>
    <row r="97" spans="1:47" s="26" customFormat="1">
      <c r="A97" s="30" t="s">
        <v>15</v>
      </c>
      <c r="B97" s="1" t="str">
        <f t="shared" ref="B97:G97" si="38">AH69</f>
        <v>Thiametoxam</v>
      </c>
      <c r="C97" s="1" t="str">
        <f t="shared" si="38"/>
        <v>Imidacloprid</v>
      </c>
      <c r="D97" s="1" t="str">
        <f t="shared" si="38"/>
        <v>Clothianidin</v>
      </c>
      <c r="E97" s="1" t="str">
        <f t="shared" si="38"/>
        <v>Acetamiprid</v>
      </c>
      <c r="F97" s="1" t="str">
        <f t="shared" si="38"/>
        <v>Thiacloprid</v>
      </c>
      <c r="G97" s="31" t="str">
        <f t="shared" si="38"/>
        <v>∑NNIs</v>
      </c>
      <c r="I97" s="30" t="s">
        <v>16</v>
      </c>
      <c r="J97" s="1" t="str">
        <f t="shared" ref="J97:O97" si="39">J69</f>
        <v>Thiametoxam</v>
      </c>
      <c r="K97" s="1" t="str">
        <f t="shared" si="39"/>
        <v>Imidacloprid</v>
      </c>
      <c r="L97" s="1" t="str">
        <f t="shared" si="39"/>
        <v>Clothianidin</v>
      </c>
      <c r="M97" s="1" t="str">
        <f t="shared" si="39"/>
        <v>Acetamiprid</v>
      </c>
      <c r="N97" s="1" t="str">
        <f t="shared" si="39"/>
        <v>Thiacloprid</v>
      </c>
      <c r="O97" s="31" t="str">
        <f t="shared" si="39"/>
        <v>∑NNIs</v>
      </c>
      <c r="P97"/>
      <c r="Q97" s="30" t="s">
        <v>17</v>
      </c>
      <c r="R97" s="1" t="str">
        <f t="shared" ref="R97:W97" si="40">R69</f>
        <v>Thiametoxam</v>
      </c>
      <c r="S97" s="1" t="str">
        <f t="shared" si="40"/>
        <v>Imidacloprid</v>
      </c>
      <c r="T97" s="1" t="str">
        <f t="shared" si="40"/>
        <v>Clothianidin</v>
      </c>
      <c r="U97" s="1" t="str">
        <f t="shared" si="40"/>
        <v>Acetamiprid</v>
      </c>
      <c r="V97" s="1" t="str">
        <f t="shared" si="40"/>
        <v>Thiacloprid</v>
      </c>
      <c r="W97" s="31" t="str">
        <f t="shared" si="40"/>
        <v>∑NNIs</v>
      </c>
      <c r="X97"/>
      <c r="Y97" s="30" t="s">
        <v>18</v>
      </c>
      <c r="Z97" s="1" t="str">
        <f t="shared" ref="Z97:AE97" si="41">Z69</f>
        <v>Thiametoxam</v>
      </c>
      <c r="AA97" s="1" t="str">
        <f t="shared" si="41"/>
        <v>Imidacloprid</v>
      </c>
      <c r="AB97" s="1" t="str">
        <f t="shared" si="41"/>
        <v>Clothianidin</v>
      </c>
      <c r="AC97" s="1" t="str">
        <f t="shared" si="41"/>
        <v>Acetamiprid</v>
      </c>
      <c r="AD97" s="1" t="str">
        <f t="shared" si="41"/>
        <v>Thiacloprid</v>
      </c>
      <c r="AE97" s="31" t="str">
        <f t="shared" si="41"/>
        <v>∑NNIs</v>
      </c>
      <c r="AF97"/>
      <c r="AG97" s="30" t="s">
        <v>19</v>
      </c>
      <c r="AH97" s="1" t="str">
        <f t="shared" ref="AH97:AM97" si="42">AH69</f>
        <v>Thiametoxam</v>
      </c>
      <c r="AI97" s="1" t="str">
        <f t="shared" si="42"/>
        <v>Imidacloprid</v>
      </c>
      <c r="AJ97" s="1" t="str">
        <f t="shared" si="42"/>
        <v>Clothianidin</v>
      </c>
      <c r="AK97" s="1" t="str">
        <f t="shared" si="42"/>
        <v>Acetamiprid</v>
      </c>
      <c r="AL97" s="1" t="str">
        <f t="shared" si="42"/>
        <v>Thiacloprid</v>
      </c>
      <c r="AM97" s="31" t="str">
        <f t="shared" si="42"/>
        <v>∑NNIs</v>
      </c>
      <c r="AO97" s="56"/>
      <c r="AP97" s="56"/>
      <c r="AQ97" s="56"/>
      <c r="AR97" s="56"/>
      <c r="AS97" s="56"/>
      <c r="AT97" s="56"/>
      <c r="AU97" s="56"/>
    </row>
    <row r="98" spans="1:47" s="26" customFormat="1">
      <c r="A98" s="32" t="str">
        <f>AG70</f>
        <v>PECfw (mg/L)</v>
      </c>
      <c r="B98" s="20">
        <f t="shared" ref="B98:G98" si="43">J12</f>
        <v>8.3460078141710814E-7</v>
      </c>
      <c r="C98" s="20">
        <f t="shared" si="43"/>
        <v>1.0058507987105921E-5</v>
      </c>
      <c r="D98" s="20">
        <f t="shared" si="43"/>
        <v>2.5425227316959504E-6</v>
      </c>
      <c r="E98" s="20">
        <f t="shared" si="43"/>
        <v>1.2393208440128566E-6</v>
      </c>
      <c r="F98" s="20">
        <f t="shared" si="43"/>
        <v>5.3745835915239909E-7</v>
      </c>
      <c r="G98" s="41">
        <f t="shared" si="43"/>
        <v>1.5212410703384234E-5</v>
      </c>
      <c r="I98" s="32" t="str">
        <f>I70</f>
        <v>PECfw (mg/L)</v>
      </c>
      <c r="J98" s="20">
        <f t="shared" ref="J98:O98" si="44">J13</f>
        <v>2.3884382691709894E-6</v>
      </c>
      <c r="K98" s="20">
        <f t="shared" si="44"/>
        <v>1.0176121126448143E-5</v>
      </c>
      <c r="L98" s="20">
        <f t="shared" si="44"/>
        <v>0</v>
      </c>
      <c r="M98" s="20">
        <f t="shared" si="44"/>
        <v>2.8207483078373907E-6</v>
      </c>
      <c r="N98" s="20">
        <f t="shared" si="44"/>
        <v>1.4301488527914695E-6</v>
      </c>
      <c r="O98" s="41">
        <f t="shared" si="44"/>
        <v>1.6815456556247991E-5</v>
      </c>
      <c r="P98"/>
      <c r="Q98" s="32" t="str">
        <f t="shared" ref="Q98:Q121" si="45">Q70</f>
        <v>PECfw (mg/L)</v>
      </c>
      <c r="R98" s="20">
        <f t="shared" ref="R98:W98" si="46">J14</f>
        <v>0</v>
      </c>
      <c r="S98" s="20">
        <f t="shared" si="46"/>
        <v>6.2653680295465109E-6</v>
      </c>
      <c r="T98" s="20">
        <f t="shared" si="46"/>
        <v>0</v>
      </c>
      <c r="U98" s="20">
        <f t="shared" si="46"/>
        <v>0</v>
      </c>
      <c r="V98" s="20">
        <f t="shared" si="46"/>
        <v>0</v>
      </c>
      <c r="W98" s="41">
        <f t="shared" si="46"/>
        <v>6.2653680295465109E-6</v>
      </c>
      <c r="X98"/>
      <c r="Y98" s="32" t="str">
        <f t="shared" ref="Y98:Y121" si="47">Y70</f>
        <v>PECfw (mg/L)</v>
      </c>
      <c r="Z98" s="20">
        <f t="shared" ref="Z98:AE98" si="48">J15</f>
        <v>0</v>
      </c>
      <c r="AA98" s="20">
        <f t="shared" si="48"/>
        <v>2.3511143070768057E-6</v>
      </c>
      <c r="AB98" s="20">
        <f t="shared" si="48"/>
        <v>0</v>
      </c>
      <c r="AC98" s="20">
        <f t="shared" si="48"/>
        <v>3.7545662648650872E-7</v>
      </c>
      <c r="AD98" s="20">
        <f t="shared" si="48"/>
        <v>0</v>
      </c>
      <c r="AE98" s="41">
        <f t="shared" si="48"/>
        <v>2.7265709335633148E-6</v>
      </c>
      <c r="AF98"/>
      <c r="AG98" s="32" t="str">
        <f t="shared" ref="AG98:AG121" si="49">AG70</f>
        <v>PECfw (mg/L)</v>
      </c>
      <c r="AH98" s="20">
        <f t="shared" ref="AH98:AM98" si="50">J16</f>
        <v>0</v>
      </c>
      <c r="AI98" s="20">
        <f t="shared" si="50"/>
        <v>3.0857454481691949E-6</v>
      </c>
      <c r="AJ98" s="20">
        <f t="shared" si="50"/>
        <v>0</v>
      </c>
      <c r="AK98" s="20">
        <f t="shared" si="50"/>
        <v>2.8897970278243484E-7</v>
      </c>
      <c r="AL98" s="20">
        <f t="shared" si="50"/>
        <v>4.2322056934846793E-7</v>
      </c>
      <c r="AM98" s="41">
        <f t="shared" si="50"/>
        <v>3.7979457203000973E-6</v>
      </c>
      <c r="AO98" s="56"/>
      <c r="AP98" s="56"/>
      <c r="AQ98" s="56"/>
      <c r="AR98" s="56"/>
      <c r="AS98" s="56"/>
      <c r="AT98" s="56"/>
      <c r="AU98" s="56"/>
    </row>
    <row r="99" spans="1:47" s="26" customFormat="1">
      <c r="A99" s="32" t="str">
        <f>AG71</f>
        <v>PNECfw (mg/L)</v>
      </c>
      <c r="B99" s="35">
        <v>1.3999999999999999E-4</v>
      </c>
      <c r="C99" s="35">
        <v>9.0000000000000002E-6</v>
      </c>
      <c r="D99" s="35">
        <f>0.13/1000</f>
        <v>1.3000000000000002E-4</v>
      </c>
      <c r="E99" s="35">
        <f>0.5/1000</f>
        <v>5.0000000000000001E-4</v>
      </c>
      <c r="F99" s="35">
        <v>5.0000000000000002E-5</v>
      </c>
      <c r="G99" s="41"/>
      <c r="I99" s="32" t="str">
        <f>I71</f>
        <v>PNECfw (mg/L)</v>
      </c>
      <c r="J99" s="35">
        <v>1.3999999999999999E-4</v>
      </c>
      <c r="K99" s="35">
        <v>9.0000000000000002E-6</v>
      </c>
      <c r="L99" s="35">
        <f>0.13/1000</f>
        <v>1.3000000000000002E-4</v>
      </c>
      <c r="M99" s="35">
        <f>0.5/1000</f>
        <v>5.0000000000000001E-4</v>
      </c>
      <c r="N99" s="35">
        <v>5.0000000000000002E-5</v>
      </c>
      <c r="O99" s="41"/>
      <c r="P99"/>
      <c r="Q99" s="32" t="str">
        <f t="shared" si="45"/>
        <v>PNECfw (mg/L)</v>
      </c>
      <c r="R99" s="35">
        <v>1.3999999999999999E-4</v>
      </c>
      <c r="S99" s="35">
        <v>9.0000000000000002E-6</v>
      </c>
      <c r="T99" s="35">
        <f>0.13/1000</f>
        <v>1.3000000000000002E-4</v>
      </c>
      <c r="U99" s="35">
        <f>0.5/1000</f>
        <v>5.0000000000000001E-4</v>
      </c>
      <c r="V99" s="35">
        <v>5.0000000000000002E-5</v>
      </c>
      <c r="W99" s="41"/>
      <c r="X99"/>
      <c r="Y99" s="32" t="str">
        <f t="shared" si="47"/>
        <v>PNECfw (mg/L)</v>
      </c>
      <c r="Z99" s="35">
        <v>1.3999999999999999E-4</v>
      </c>
      <c r="AA99" s="35">
        <v>9.0000000000000002E-6</v>
      </c>
      <c r="AB99" s="35">
        <f>0.13/1000</f>
        <v>1.3000000000000002E-4</v>
      </c>
      <c r="AC99" s="35">
        <f>0.5/1000</f>
        <v>5.0000000000000001E-4</v>
      </c>
      <c r="AD99" s="35">
        <v>5.0000000000000002E-5</v>
      </c>
      <c r="AE99" s="41"/>
      <c r="AF99"/>
      <c r="AG99" s="32" t="str">
        <f t="shared" si="49"/>
        <v>PNECfw (mg/L)</v>
      </c>
      <c r="AH99" s="35">
        <v>1.3999999999999999E-4</v>
      </c>
      <c r="AI99" s="35">
        <v>9.0000000000000002E-6</v>
      </c>
      <c r="AJ99" s="35">
        <f>0.13/1000</f>
        <v>1.3000000000000002E-4</v>
      </c>
      <c r="AK99" s="35">
        <f>0.5/1000</f>
        <v>5.0000000000000001E-4</v>
      </c>
      <c r="AL99" s="35">
        <v>5.0000000000000002E-5</v>
      </c>
      <c r="AM99" s="41"/>
      <c r="AO99" s="56"/>
      <c r="AP99" s="56"/>
      <c r="AQ99" s="56"/>
      <c r="AR99" s="56"/>
      <c r="AS99" s="56"/>
      <c r="AT99" s="56"/>
      <c r="AU99" s="56"/>
    </row>
    <row r="100" spans="1:47" s="26" customFormat="1">
      <c r="A100" s="32" t="str">
        <f>AG72</f>
        <v>RCRfw</v>
      </c>
      <c r="B100" s="20">
        <f>B98/B99</f>
        <v>5.9614341529793443E-3</v>
      </c>
      <c r="C100" s="20">
        <f>C98/C99</f>
        <v>1.1176119985673245</v>
      </c>
      <c r="D100" s="20">
        <f>D98/D99</f>
        <v>1.9557867166891924E-2</v>
      </c>
      <c r="E100" s="20">
        <f>E98/E99</f>
        <v>2.4786416880257134E-3</v>
      </c>
      <c r="F100" s="20">
        <f>F98/F99</f>
        <v>1.0749167183047982E-2</v>
      </c>
      <c r="G100" s="41"/>
      <c r="I100" s="32" t="str">
        <f>I72</f>
        <v>RCRfw</v>
      </c>
      <c r="J100" s="45">
        <f>J98/J99</f>
        <v>1.7060273351221355E-2</v>
      </c>
      <c r="K100" s="20">
        <f>K98/K99</f>
        <v>1.1306801251609047</v>
      </c>
      <c r="L100" s="20">
        <f>L98/L99</f>
        <v>0</v>
      </c>
      <c r="M100" s="20">
        <f>M98/M99</f>
        <v>5.6414966156747813E-3</v>
      </c>
      <c r="N100" s="20">
        <f>N98/N99</f>
        <v>2.8602977055829388E-2</v>
      </c>
      <c r="O100" s="41"/>
      <c r="P100"/>
      <c r="Q100" s="32" t="str">
        <f t="shared" si="45"/>
        <v>RCRfw</v>
      </c>
      <c r="R100" s="45">
        <f>R98/R99</f>
        <v>0</v>
      </c>
      <c r="S100" s="20">
        <f>S98/S99</f>
        <v>0.69615200328294569</v>
      </c>
      <c r="T100" s="20">
        <f>T98/T99</f>
        <v>0</v>
      </c>
      <c r="U100" s="20">
        <f>U98/U99</f>
        <v>0</v>
      </c>
      <c r="V100" s="20">
        <f>V98/V99</f>
        <v>0</v>
      </c>
      <c r="W100" s="41"/>
      <c r="X100"/>
      <c r="Y100" s="32" t="str">
        <f t="shared" si="47"/>
        <v>RCRfw</v>
      </c>
      <c r="Z100" s="45">
        <f>Z98/Z99</f>
        <v>0</v>
      </c>
      <c r="AA100" s="20">
        <f>AA98/AA99</f>
        <v>0.26123492300853396</v>
      </c>
      <c r="AB100" s="20">
        <f>AB98/AB99</f>
        <v>0</v>
      </c>
      <c r="AC100" s="20">
        <f>AC98/AC99</f>
        <v>7.509132529730174E-4</v>
      </c>
      <c r="AD100" s="20">
        <f>AD98/AD99</f>
        <v>0</v>
      </c>
      <c r="AE100" s="41"/>
      <c r="AF100"/>
      <c r="AG100" s="32" t="str">
        <f t="shared" si="49"/>
        <v>RCRfw</v>
      </c>
      <c r="AH100" s="45">
        <f>AH98/AH99</f>
        <v>0</v>
      </c>
      <c r="AI100" s="20">
        <f>AI98/AI99</f>
        <v>0.34286060535213275</v>
      </c>
      <c r="AJ100" s="20">
        <f>AJ98/AJ99</f>
        <v>0</v>
      </c>
      <c r="AK100" s="20">
        <f>AK98/AK99</f>
        <v>5.7795940556486962E-4</v>
      </c>
      <c r="AL100" s="20">
        <f>AL98/AL99</f>
        <v>8.4644113869693574E-3</v>
      </c>
      <c r="AM100" s="41"/>
      <c r="AO100" s="56"/>
      <c r="AP100" s="56"/>
      <c r="AQ100" s="56"/>
      <c r="AR100" s="56"/>
      <c r="AS100" s="56"/>
      <c r="AT100" s="56"/>
      <c r="AU100" s="56"/>
    </row>
    <row r="101" spans="1:47" s="26" customFormat="1">
      <c r="A101" s="32" t="str">
        <f>AG73</f>
        <v>RCRmix(PEC/PNEC)</v>
      </c>
      <c r="B101" s="20"/>
      <c r="C101" s="20"/>
      <c r="D101" s="20"/>
      <c r="E101" s="20"/>
      <c r="F101" s="20"/>
      <c r="G101" s="57">
        <f>SUM(B100:F100)</f>
        <v>1.1563591087582696</v>
      </c>
      <c r="I101" s="32" t="str">
        <f>I73</f>
        <v>RCRmix(PEC/PNEC)</v>
      </c>
      <c r="J101" s="20"/>
      <c r="K101" s="20"/>
      <c r="L101" s="20"/>
      <c r="M101" s="20"/>
      <c r="N101" s="20"/>
      <c r="O101" s="57">
        <f>SUM(J100:N100)</f>
        <v>1.1819848721836301</v>
      </c>
      <c r="P101"/>
      <c r="Q101" s="32" t="str">
        <f t="shared" si="45"/>
        <v>RCRmix(PEC/PNEC)</v>
      </c>
      <c r="R101" s="20"/>
      <c r="S101" s="20"/>
      <c r="T101" s="20"/>
      <c r="U101" s="20"/>
      <c r="V101" s="20"/>
      <c r="W101" s="49">
        <f>SUM(R100:V100)</f>
        <v>0.69615200328294569</v>
      </c>
      <c r="X101"/>
      <c r="Y101" s="32" t="str">
        <f t="shared" si="47"/>
        <v>RCRmix(PEC/PNEC)</v>
      </c>
      <c r="Z101" s="20"/>
      <c r="AA101" s="20"/>
      <c r="AB101" s="20"/>
      <c r="AC101" s="20"/>
      <c r="AD101" s="20"/>
      <c r="AE101" s="49">
        <f>SUM(Z100:AD100)</f>
        <v>0.26198583626150695</v>
      </c>
      <c r="AF101"/>
      <c r="AG101" s="32" t="str">
        <f t="shared" si="49"/>
        <v>RCRmix(PEC/PNEC)</v>
      </c>
      <c r="AH101" s="20"/>
      <c r="AI101" s="20"/>
      <c r="AJ101" s="20"/>
      <c r="AK101" s="20"/>
      <c r="AL101" s="20"/>
      <c r="AM101" s="49">
        <f>SUM(AH100:AL100)</f>
        <v>0.35190297614466698</v>
      </c>
      <c r="AO101" s="56"/>
      <c r="AP101" s="56"/>
      <c r="AQ101" s="56"/>
      <c r="AR101" s="56"/>
      <c r="AS101" s="56"/>
      <c r="AT101" s="56"/>
      <c r="AU101" s="56"/>
    </row>
    <row r="102" spans="1:47" s="26" customFormat="1">
      <c r="A102" s="32"/>
      <c r="B102" s="20"/>
      <c r="C102" s="20"/>
      <c r="D102" s="20"/>
      <c r="E102" s="20"/>
      <c r="F102" s="20"/>
      <c r="G102" s="41"/>
      <c r="I102" s="32"/>
      <c r="J102" s="20"/>
      <c r="K102" s="20"/>
      <c r="L102" s="20"/>
      <c r="M102" s="20"/>
      <c r="N102" s="20"/>
      <c r="O102" s="41"/>
      <c r="P102"/>
      <c r="Q102" s="32">
        <f t="shared" si="45"/>
        <v>0</v>
      </c>
      <c r="R102" s="20"/>
      <c r="S102" s="20"/>
      <c r="T102" s="20"/>
      <c r="U102" s="20"/>
      <c r="V102" s="20"/>
      <c r="W102" s="41"/>
      <c r="X102"/>
      <c r="Y102" s="32">
        <f t="shared" si="47"/>
        <v>0</v>
      </c>
      <c r="Z102" s="20"/>
      <c r="AA102" s="20"/>
      <c r="AB102" s="20"/>
      <c r="AC102" s="20"/>
      <c r="AD102" s="20"/>
      <c r="AE102" s="41"/>
      <c r="AF102"/>
      <c r="AG102" s="32">
        <f t="shared" si="49"/>
        <v>0</v>
      </c>
      <c r="AH102" s="20"/>
      <c r="AI102" s="20"/>
      <c r="AJ102" s="20"/>
      <c r="AK102" s="20"/>
      <c r="AL102" s="20"/>
      <c r="AM102" s="41"/>
      <c r="AO102" s="56"/>
      <c r="AP102" s="56"/>
      <c r="AQ102" s="56"/>
      <c r="AR102" s="56"/>
      <c r="AS102" s="56"/>
      <c r="AT102" s="56"/>
      <c r="AU102" s="56"/>
    </row>
    <row r="103" spans="1:47" s="26" customFormat="1">
      <c r="A103" s="32" t="str">
        <f t="shared" ref="A103:A109" si="51">AG75</f>
        <v>TU (algae)</v>
      </c>
      <c r="B103" s="20">
        <f>B98/B26</f>
        <v>1.0303713350828495E-8</v>
      </c>
      <c r="C103" s="20">
        <f>C98/C26</f>
        <v>1.005850798710592E-6</v>
      </c>
      <c r="D103" s="20">
        <f>D98/D26</f>
        <v>4.6227686030835461E-8</v>
      </c>
      <c r="E103" s="20">
        <f>E98/E26</f>
        <v>1.2393208440128566E-6</v>
      </c>
      <c r="F103" s="20">
        <f>F98/F26</f>
        <v>8.8689498209966849E-9</v>
      </c>
      <c r="G103" s="41"/>
      <c r="I103" s="32" t="str">
        <f t="shared" ref="I103:I109" si="52">I75</f>
        <v>TU (algae)</v>
      </c>
      <c r="J103" s="55">
        <f>J98/B26</f>
        <v>2.9486892211987525E-8</v>
      </c>
      <c r="K103" s="55">
        <f>K98/C26</f>
        <v>1.0176121126448143E-6</v>
      </c>
      <c r="L103" s="55">
        <f>L98/D26</f>
        <v>0</v>
      </c>
      <c r="M103" s="55">
        <f>M98/E26</f>
        <v>2.8207483078373907E-6</v>
      </c>
      <c r="N103" s="55">
        <f>N98/F26</f>
        <v>2.3599816052664512E-8</v>
      </c>
      <c r="O103" s="41"/>
      <c r="P103"/>
      <c r="Q103" s="32" t="str">
        <f t="shared" si="45"/>
        <v>TU (algae)</v>
      </c>
      <c r="R103" s="55">
        <f>R98/B26</f>
        <v>0</v>
      </c>
      <c r="S103" s="55">
        <f>S98/C26</f>
        <v>6.2653680295465107E-7</v>
      </c>
      <c r="T103" s="55">
        <f>T98/D26</f>
        <v>0</v>
      </c>
      <c r="U103" s="55">
        <f>U98/E26</f>
        <v>0</v>
      </c>
      <c r="V103" s="55">
        <f>V98/F26</f>
        <v>0</v>
      </c>
      <c r="W103" s="41"/>
      <c r="X103"/>
      <c r="Y103" s="32" t="str">
        <f t="shared" si="47"/>
        <v>TU (algae)</v>
      </c>
      <c r="Z103" s="55">
        <f>Z98/B26</f>
        <v>0</v>
      </c>
      <c r="AA103" s="55">
        <f>AA98/C26</f>
        <v>2.3511143070768056E-7</v>
      </c>
      <c r="AB103" s="55">
        <f>AB98/D26</f>
        <v>0</v>
      </c>
      <c r="AC103" s="55">
        <f>AC98/E26</f>
        <v>3.7545662648650872E-7</v>
      </c>
      <c r="AD103" s="55">
        <f>AD98/F26</f>
        <v>0</v>
      </c>
      <c r="AE103" s="41"/>
      <c r="AF103"/>
      <c r="AG103" s="32" t="str">
        <f t="shared" si="49"/>
        <v>TU (algae)</v>
      </c>
      <c r="AH103" s="55">
        <f>AH98/B26</f>
        <v>0</v>
      </c>
      <c r="AI103" s="55">
        <f>AI98/C26</f>
        <v>3.0857454481691948E-7</v>
      </c>
      <c r="AJ103" s="55">
        <f>AJ98/D26</f>
        <v>0</v>
      </c>
      <c r="AK103" s="55">
        <f>AK98/E26</f>
        <v>2.8897970278243484E-7</v>
      </c>
      <c r="AL103" s="55">
        <f>AL98/F26</f>
        <v>6.9838377780275231E-9</v>
      </c>
      <c r="AM103" s="41"/>
      <c r="AO103" s="56"/>
      <c r="AP103" s="56"/>
      <c r="AQ103" s="56"/>
      <c r="AR103" s="56"/>
      <c r="AS103" s="56"/>
      <c r="AT103" s="56"/>
      <c r="AU103" s="56"/>
    </row>
    <row r="104" spans="1:47" s="26" customFormat="1">
      <c r="A104" s="32" t="str">
        <f t="shared" si="51"/>
        <v>STU (algae)</v>
      </c>
      <c r="B104" s="20"/>
      <c r="C104" s="20"/>
      <c r="D104" s="20"/>
      <c r="E104" s="20"/>
      <c r="F104" s="20"/>
      <c r="G104" s="41">
        <f>SUM(B103:F103)</f>
        <v>2.3105719919261095E-6</v>
      </c>
      <c r="I104" s="32" t="str">
        <f t="shared" si="52"/>
        <v>STU (algae)</v>
      </c>
      <c r="J104" s="20"/>
      <c r="K104" s="20"/>
      <c r="L104" s="20"/>
      <c r="M104" s="20"/>
      <c r="N104" s="20"/>
      <c r="O104" s="41">
        <f>SUM(J103:N103)</f>
        <v>3.8914471287468573E-6</v>
      </c>
      <c r="P104"/>
      <c r="Q104" s="32" t="str">
        <f t="shared" si="45"/>
        <v>STU (algae)</v>
      </c>
      <c r="R104" s="20"/>
      <c r="S104" s="20"/>
      <c r="T104" s="20"/>
      <c r="U104" s="20"/>
      <c r="V104" s="20"/>
      <c r="W104" s="41">
        <f>SUM(R103:V103)</f>
        <v>6.2653680295465107E-7</v>
      </c>
      <c r="X104"/>
      <c r="Y104" s="32" t="str">
        <f t="shared" si="47"/>
        <v>STU (algae)</v>
      </c>
      <c r="Z104" s="20"/>
      <c r="AA104" s="20"/>
      <c r="AB104" s="20"/>
      <c r="AC104" s="20"/>
      <c r="AD104" s="20"/>
      <c r="AE104" s="41">
        <f>SUM(Z103:AD103)</f>
        <v>6.1056805719418928E-7</v>
      </c>
      <c r="AF104"/>
      <c r="AG104" s="32" t="str">
        <f t="shared" si="49"/>
        <v>STU (algae)</v>
      </c>
      <c r="AH104" s="20"/>
      <c r="AI104" s="20"/>
      <c r="AJ104" s="20"/>
      <c r="AK104" s="20"/>
      <c r="AL104" s="20"/>
      <c r="AM104" s="41">
        <f>SUM(AH103:AL103)</f>
        <v>6.0453808537738185E-7</v>
      </c>
      <c r="AO104" s="56"/>
      <c r="AP104" s="56"/>
      <c r="AQ104" s="56"/>
      <c r="AR104" s="56"/>
      <c r="AS104" s="56"/>
      <c r="AT104" s="56"/>
      <c r="AU104" s="56"/>
    </row>
    <row r="105" spans="1:47" s="26" customFormat="1">
      <c r="A105" s="32" t="str">
        <f t="shared" si="51"/>
        <v>TU (daphnia)</v>
      </c>
      <c r="B105" s="20">
        <f>B98/B27</f>
        <v>8.3460078141710812E-9</v>
      </c>
      <c r="C105" s="20">
        <f>C98/C27</f>
        <v>1.1833538808359908E-7</v>
      </c>
      <c r="D105" s="20">
        <f>D98/D27</f>
        <v>2.1365737241142441E-8</v>
      </c>
      <c r="E105" s="20">
        <f>E98/E27</f>
        <v>2.4885960723149732E-8</v>
      </c>
      <c r="F105" s="20">
        <f>F98/F27</f>
        <v>2.3865824118667811E-8</v>
      </c>
      <c r="G105" s="41"/>
      <c r="I105" s="32" t="str">
        <f t="shared" si="52"/>
        <v>TU (daphnia)</v>
      </c>
      <c r="J105" s="20">
        <f>J98/B27</f>
        <v>2.3884382691709895E-8</v>
      </c>
      <c r="K105" s="20">
        <f>K98/C27</f>
        <v>1.1971907207586049E-7</v>
      </c>
      <c r="L105" s="20">
        <f>L98/D27</f>
        <v>0</v>
      </c>
      <c r="M105" s="20">
        <f>M98/E27</f>
        <v>5.6641532285891383E-8</v>
      </c>
      <c r="N105" s="20">
        <f>N98/F27</f>
        <v>6.3505721704772182E-8</v>
      </c>
      <c r="O105" s="41"/>
      <c r="P105"/>
      <c r="Q105" s="32" t="str">
        <f t="shared" si="45"/>
        <v>TU (daphnia)</v>
      </c>
      <c r="R105" s="20">
        <f>R98/B27</f>
        <v>0</v>
      </c>
      <c r="S105" s="20">
        <f>S98/C27</f>
        <v>7.3710212112311888E-8</v>
      </c>
      <c r="T105" s="20">
        <f>T98/D27</f>
        <v>0</v>
      </c>
      <c r="U105" s="20">
        <f>U98/E27</f>
        <v>0</v>
      </c>
      <c r="V105" s="20">
        <f>V98/F27</f>
        <v>0</v>
      </c>
      <c r="W105" s="41"/>
      <c r="X105"/>
      <c r="Y105" s="32" t="str">
        <f t="shared" si="47"/>
        <v>TU (daphnia)</v>
      </c>
      <c r="Z105" s="20">
        <f>Z98/B27</f>
        <v>0</v>
      </c>
      <c r="AA105" s="20">
        <f>AA98/C27</f>
        <v>2.7660168318550657E-8</v>
      </c>
      <c r="AB105" s="20">
        <f>AB98/D27</f>
        <v>0</v>
      </c>
      <c r="AC105" s="20">
        <f>AC98/E27</f>
        <v>7.5392896884841109E-9</v>
      </c>
      <c r="AD105" s="20">
        <f>AD98/F27</f>
        <v>0</v>
      </c>
      <c r="AE105" s="41"/>
      <c r="AF105"/>
      <c r="AG105" s="32" t="str">
        <f t="shared" si="49"/>
        <v>TU (daphnia)</v>
      </c>
      <c r="AH105" s="20">
        <f>AH98/B27</f>
        <v>0</v>
      </c>
      <c r="AI105" s="20">
        <f>AI98/C27</f>
        <v>3.6302887625519939E-8</v>
      </c>
      <c r="AJ105" s="20">
        <f>AJ98/D27</f>
        <v>0</v>
      </c>
      <c r="AK105" s="20">
        <f>AK98/E27</f>
        <v>5.8028052767557201E-9</v>
      </c>
      <c r="AL105" s="20">
        <f>AL98/F27</f>
        <v>1.8793098106059854E-8</v>
      </c>
      <c r="AM105" s="41"/>
      <c r="AO105" s="56"/>
      <c r="AP105" s="56"/>
      <c r="AQ105" s="56"/>
      <c r="AR105" s="56"/>
      <c r="AS105" s="56"/>
      <c r="AT105" s="56"/>
      <c r="AU105" s="56"/>
    </row>
    <row r="106" spans="1:47" s="26" customFormat="1">
      <c r="A106" s="32" t="str">
        <f t="shared" si="51"/>
        <v>STU (daphnia)</v>
      </c>
      <c r="B106" s="20"/>
      <c r="C106" s="20"/>
      <c r="D106" s="20"/>
      <c r="E106" s="20"/>
      <c r="F106" s="20"/>
      <c r="G106" s="41">
        <f>SUM(B105:F105)</f>
        <v>1.9679891798073017E-7</v>
      </c>
      <c r="I106" s="32" t="str">
        <f t="shared" si="52"/>
        <v>STU (daphnia)</v>
      </c>
      <c r="J106" s="20"/>
      <c r="K106" s="20"/>
      <c r="L106" s="20"/>
      <c r="M106" s="20"/>
      <c r="N106" s="20"/>
      <c r="O106" s="41">
        <f>SUM(J105:N105)</f>
        <v>2.6375070875823397E-7</v>
      </c>
      <c r="P106"/>
      <c r="Q106" s="32" t="str">
        <f t="shared" si="45"/>
        <v>STU (daphnia)</v>
      </c>
      <c r="R106" s="20"/>
      <c r="S106" s="20"/>
      <c r="T106" s="20"/>
      <c r="U106" s="20"/>
      <c r="V106" s="20"/>
      <c r="W106" s="41">
        <f>SUM(R105:V105)</f>
        <v>7.3710212112311888E-8</v>
      </c>
      <c r="X106"/>
      <c r="Y106" s="32" t="str">
        <f t="shared" si="47"/>
        <v>STU (daphnia)</v>
      </c>
      <c r="Z106" s="20"/>
      <c r="AA106" s="20"/>
      <c r="AB106" s="20"/>
      <c r="AC106" s="20"/>
      <c r="AD106" s="20"/>
      <c r="AE106" s="41">
        <f>SUM(Z105:AD105)</f>
        <v>3.5199458007034771E-8</v>
      </c>
      <c r="AF106"/>
      <c r="AG106" s="32" t="str">
        <f t="shared" si="49"/>
        <v>STU (daphnia)</v>
      </c>
      <c r="AH106" s="20"/>
      <c r="AI106" s="20"/>
      <c r="AJ106" s="20"/>
      <c r="AK106" s="20"/>
      <c r="AL106" s="20"/>
      <c r="AM106" s="41">
        <f>SUM(AH105:AL105)</f>
        <v>6.089879100833551E-8</v>
      </c>
      <c r="AO106" s="56"/>
      <c r="AP106" s="56"/>
      <c r="AQ106" s="56"/>
      <c r="AR106" s="56"/>
      <c r="AS106" s="56"/>
      <c r="AT106" s="56"/>
      <c r="AU106" s="56"/>
    </row>
    <row r="107" spans="1:47" s="26" customFormat="1">
      <c r="A107" s="32" t="str">
        <f t="shared" si="51"/>
        <v>TU (fish)</v>
      </c>
      <c r="B107" s="20">
        <f>B98/B28</f>
        <v>8.3460078141710812E-9</v>
      </c>
      <c r="C107" s="20">
        <f>C98/C28</f>
        <v>4.7670653967326643E-8</v>
      </c>
      <c r="D107" s="20">
        <f>D98/D28</f>
        <v>2.5425227316959504E-8</v>
      </c>
      <c r="E107" s="20">
        <f>E98/E28</f>
        <v>1.2393208440128567E-8</v>
      </c>
      <c r="F107" s="20">
        <f>F98/F28</f>
        <v>2.1327712664777743E-8</v>
      </c>
      <c r="G107" s="41"/>
      <c r="I107" s="32" t="str">
        <f t="shared" si="52"/>
        <v>TU (fish)</v>
      </c>
      <c r="J107" s="20">
        <f>J98/B28</f>
        <v>2.3884382691709895E-8</v>
      </c>
      <c r="K107" s="20">
        <f>K98/C28</f>
        <v>4.8228062210654705E-8</v>
      </c>
      <c r="L107" s="20">
        <f>L98/D28</f>
        <v>0</v>
      </c>
      <c r="M107" s="20">
        <f>M98/E28</f>
        <v>2.8207483078373908E-8</v>
      </c>
      <c r="N107" s="20">
        <f>N98/F28</f>
        <v>5.6751938602836092E-8</v>
      </c>
      <c r="O107" s="41"/>
      <c r="P107"/>
      <c r="Q107" s="32" t="str">
        <f t="shared" si="45"/>
        <v>TU (fish)</v>
      </c>
      <c r="R107" s="20">
        <f>R98/B28</f>
        <v>0</v>
      </c>
      <c r="S107" s="20">
        <f>S98/C28</f>
        <v>2.9693687343822327E-8</v>
      </c>
      <c r="T107" s="20">
        <f>T98/D28</f>
        <v>0</v>
      </c>
      <c r="U107" s="20">
        <f>U98/E28</f>
        <v>0</v>
      </c>
      <c r="V107" s="20">
        <f>V98/F28</f>
        <v>0</v>
      </c>
      <c r="W107" s="41"/>
      <c r="X107"/>
      <c r="Y107" s="32" t="str">
        <f t="shared" si="47"/>
        <v>TU (fish)</v>
      </c>
      <c r="Z107" s="20">
        <f>Z98/B28</f>
        <v>0</v>
      </c>
      <c r="AA107" s="20">
        <f>AA98/C28</f>
        <v>1.1142721834487231E-8</v>
      </c>
      <c r="AB107" s="20">
        <f>AB98/D28</f>
        <v>0</v>
      </c>
      <c r="AC107" s="20">
        <f>AC98/E28</f>
        <v>3.7545662648650868E-9</v>
      </c>
      <c r="AD107" s="20">
        <f>AD98/F28</f>
        <v>0</v>
      </c>
      <c r="AE107" s="41"/>
      <c r="AF107"/>
      <c r="AG107" s="32" t="str">
        <f t="shared" si="49"/>
        <v>TU (fish)</v>
      </c>
      <c r="AH107" s="20">
        <f>AH98/B28</f>
        <v>0</v>
      </c>
      <c r="AI107" s="20">
        <f>AI98/C28</f>
        <v>1.4624386010280545E-8</v>
      </c>
      <c r="AJ107" s="20">
        <f>AJ98/D28</f>
        <v>0</v>
      </c>
      <c r="AK107" s="20">
        <f>AK98/E28</f>
        <v>2.8897970278243486E-9</v>
      </c>
      <c r="AL107" s="20">
        <f>AL98/F28</f>
        <v>1.6794467037637616E-8</v>
      </c>
      <c r="AM107" s="41"/>
      <c r="AO107" s="56"/>
      <c r="AP107" s="56"/>
      <c r="AQ107" s="56"/>
      <c r="AR107" s="56"/>
      <c r="AS107" s="56"/>
      <c r="AT107" s="56"/>
      <c r="AU107" s="56"/>
    </row>
    <row r="108" spans="1:47" s="26" customFormat="1">
      <c r="A108" s="32" t="str">
        <f t="shared" si="51"/>
        <v>STU (fish)</v>
      </c>
      <c r="B108" s="20"/>
      <c r="C108" s="20"/>
      <c r="D108" s="20"/>
      <c r="E108" s="20"/>
      <c r="F108" s="20"/>
      <c r="G108" s="41">
        <f>SUM(B107:F107)</f>
        <v>1.1516281020336354E-7</v>
      </c>
      <c r="I108" s="32" t="str">
        <f t="shared" si="52"/>
        <v>STU (fish)</v>
      </c>
      <c r="J108" s="20"/>
      <c r="K108" s="20"/>
      <c r="L108" s="20"/>
      <c r="M108" s="20"/>
      <c r="N108" s="20"/>
      <c r="O108" s="41">
        <f>SUM(J107:N107)</f>
        <v>1.5707186658357461E-7</v>
      </c>
      <c r="P108"/>
      <c r="Q108" s="32" t="str">
        <f t="shared" si="45"/>
        <v>STU (fish)</v>
      </c>
      <c r="R108" s="20"/>
      <c r="S108" s="20"/>
      <c r="T108" s="20"/>
      <c r="U108" s="20"/>
      <c r="V108" s="20"/>
      <c r="W108" s="41">
        <f>SUM(R107:V107)</f>
        <v>2.9693687343822327E-8</v>
      </c>
      <c r="X108"/>
      <c r="Y108" s="32" t="str">
        <f t="shared" si="47"/>
        <v>STU (fish)</v>
      </c>
      <c r="Z108" s="20"/>
      <c r="AA108" s="20"/>
      <c r="AB108" s="20"/>
      <c r="AC108" s="20"/>
      <c r="AD108" s="20"/>
      <c r="AE108" s="41">
        <f>SUM(Z107:AD107)</f>
        <v>1.4897288099352318E-8</v>
      </c>
      <c r="AF108"/>
      <c r="AG108" s="32" t="str">
        <f t="shared" si="49"/>
        <v>STU (fish)</v>
      </c>
      <c r="AH108" s="20"/>
      <c r="AI108" s="20"/>
      <c r="AJ108" s="20"/>
      <c r="AK108" s="20"/>
      <c r="AL108" s="20"/>
      <c r="AM108" s="41">
        <f>SUM(AH107:AL107)</f>
        <v>3.4308650075742507E-8</v>
      </c>
      <c r="AO108" s="56"/>
      <c r="AP108" s="56"/>
      <c r="AQ108" s="56"/>
      <c r="AR108" s="56"/>
      <c r="AS108" s="56"/>
      <c r="AT108" s="56"/>
      <c r="AU108" s="56"/>
    </row>
    <row r="109" spans="1:47" s="26" customFormat="1">
      <c r="A109" s="32" t="str">
        <f t="shared" si="51"/>
        <v>RCRmix(STUa-d-f)</v>
      </c>
      <c r="B109" s="20"/>
      <c r="C109" s="20"/>
      <c r="D109" s="20"/>
      <c r="E109" s="20"/>
      <c r="F109" s="20"/>
      <c r="G109" s="52">
        <f>MAX(G104,G106,G108)*1000</f>
        <v>2.3105719919261094E-3</v>
      </c>
      <c r="I109" s="32" t="str">
        <f t="shared" si="52"/>
        <v>RCRmix(STUa-d-f)</v>
      </c>
      <c r="J109" s="20"/>
      <c r="K109" s="20"/>
      <c r="L109" s="20"/>
      <c r="M109" s="20"/>
      <c r="N109" s="20"/>
      <c r="O109" s="52">
        <f>MAX(O104,O106,O108)*1000</f>
        <v>3.8914471287468575E-3</v>
      </c>
      <c r="P109"/>
      <c r="Q109" s="32" t="str">
        <f t="shared" si="45"/>
        <v>RCRmix(STUa-d-f)</v>
      </c>
      <c r="R109" s="20"/>
      <c r="S109" s="20"/>
      <c r="T109" s="20"/>
      <c r="U109" s="20"/>
      <c r="V109" s="20"/>
      <c r="W109" s="52">
        <f>MAX(W104,W106,W108)*1000</f>
        <v>6.2653680295465103E-4</v>
      </c>
      <c r="X109"/>
      <c r="Y109" s="32" t="str">
        <f t="shared" si="47"/>
        <v>RCRmix(STUa-d-f)</v>
      </c>
      <c r="Z109" s="20"/>
      <c r="AA109" s="20"/>
      <c r="AB109" s="20"/>
      <c r="AC109" s="20"/>
      <c r="AD109" s="20"/>
      <c r="AE109" s="52">
        <f>MAX(AE104,AE106,AE108)*1000</f>
        <v>6.105680571941893E-4</v>
      </c>
      <c r="AF109"/>
      <c r="AG109" s="32" t="str">
        <f t="shared" si="49"/>
        <v>RCRmix(STUa-d-f)</v>
      </c>
      <c r="AH109" s="20"/>
      <c r="AI109" s="20"/>
      <c r="AJ109" s="20"/>
      <c r="AK109" s="20"/>
      <c r="AL109" s="20"/>
      <c r="AM109" s="52">
        <f>MAX(AM104,AM106,AM108)*1000</f>
        <v>6.0453808537738187E-4</v>
      </c>
      <c r="AO109" s="56"/>
      <c r="AP109" s="56"/>
      <c r="AQ109" s="56"/>
      <c r="AR109" s="56"/>
      <c r="AS109" s="56"/>
      <c r="AT109" s="56"/>
      <c r="AU109" s="56"/>
    </row>
    <row r="110" spans="1:47" s="26" customFormat="1">
      <c r="A110" s="32"/>
      <c r="B110" s="20"/>
      <c r="C110" s="20"/>
      <c r="D110" s="20"/>
      <c r="E110" s="20"/>
      <c r="F110" s="20"/>
      <c r="G110" s="41"/>
      <c r="I110" s="32"/>
      <c r="J110" s="20"/>
      <c r="K110" s="20"/>
      <c r="L110" s="20"/>
      <c r="M110" s="20"/>
      <c r="N110" s="20"/>
      <c r="O110" s="41"/>
      <c r="P110"/>
      <c r="Q110" s="32">
        <f t="shared" si="45"/>
        <v>0</v>
      </c>
      <c r="R110" s="20"/>
      <c r="S110" s="20"/>
      <c r="T110" s="20"/>
      <c r="U110" s="20"/>
      <c r="V110" s="20"/>
      <c r="W110" s="41"/>
      <c r="X110"/>
      <c r="Y110" s="32">
        <f t="shared" si="47"/>
        <v>0</v>
      </c>
      <c r="Z110" s="20"/>
      <c r="AA110" s="20"/>
      <c r="AB110" s="20"/>
      <c r="AC110" s="20"/>
      <c r="AD110" s="20"/>
      <c r="AE110" s="41"/>
      <c r="AF110"/>
      <c r="AG110" s="32">
        <f t="shared" si="49"/>
        <v>0</v>
      </c>
      <c r="AH110" s="20"/>
      <c r="AI110" s="20"/>
      <c r="AJ110" s="20"/>
      <c r="AK110" s="20"/>
      <c r="AL110" s="20"/>
      <c r="AM110" s="41"/>
      <c r="AO110" s="56"/>
      <c r="AP110" s="56"/>
      <c r="AQ110" s="56"/>
      <c r="AR110" s="56"/>
      <c r="AS110" s="56"/>
      <c r="AT110" s="56"/>
      <c r="AU110" s="56"/>
    </row>
    <row r="111" spans="1:47" s="26" customFormat="1">
      <c r="A111" s="32" t="str">
        <f>AG83</f>
        <v>TU (americamys)</v>
      </c>
      <c r="B111" s="20">
        <f>B98/B29</f>
        <v>1.2095663498798668E-7</v>
      </c>
      <c r="C111" s="20">
        <f>C98/C29</f>
        <v>2.6469757860805057E-4</v>
      </c>
      <c r="D111" s="20">
        <f>D98/D29</f>
        <v>4.9853386895999029E-5</v>
      </c>
      <c r="E111" s="20">
        <f>E98/E29</f>
        <v>1.8777588545649343E-5</v>
      </c>
      <c r="F111" s="20">
        <f>F98/F29</f>
        <v>1.7337366424270937E-5</v>
      </c>
      <c r="G111" s="41"/>
      <c r="I111" s="32" t="str">
        <f>I83</f>
        <v>TU (americamys)</v>
      </c>
      <c r="J111" s="20">
        <f>J98/B29</f>
        <v>3.4615047379289699E-7</v>
      </c>
      <c r="K111" s="20">
        <f>K98/C29</f>
        <v>2.6779266122231956E-4</v>
      </c>
      <c r="L111" s="20">
        <f>L98/D29</f>
        <v>0</v>
      </c>
      <c r="M111" s="20">
        <f>M98/E29</f>
        <v>4.2738610724808951E-5</v>
      </c>
      <c r="N111" s="20">
        <f>N98/F29</f>
        <v>4.6133833961015148E-5</v>
      </c>
      <c r="O111" s="41"/>
      <c r="P111"/>
      <c r="Q111" s="32" t="str">
        <f t="shared" si="45"/>
        <v>TU (americamys)</v>
      </c>
      <c r="R111" s="20">
        <f>R98/B29</f>
        <v>0</v>
      </c>
      <c r="S111" s="20">
        <f>S98/C29</f>
        <v>1.6487810604069766E-4</v>
      </c>
      <c r="T111" s="20">
        <f>T98/D29</f>
        <v>0</v>
      </c>
      <c r="U111" s="20">
        <f>U98/E29</f>
        <v>0</v>
      </c>
      <c r="V111" s="20">
        <f>V98/F29</f>
        <v>0</v>
      </c>
      <c r="W111" s="41"/>
      <c r="X111"/>
      <c r="Y111" s="32" t="str">
        <f t="shared" si="47"/>
        <v>TU (americamys)</v>
      </c>
      <c r="Z111" s="20">
        <f>Z98/B29</f>
        <v>0</v>
      </c>
      <c r="AA111" s="20">
        <f>AA98/C29</f>
        <v>6.1871429133600146E-5</v>
      </c>
      <c r="AB111" s="20">
        <f>AB98/D29</f>
        <v>0</v>
      </c>
      <c r="AC111" s="20">
        <f>AC98/E29</f>
        <v>5.6887367649471016E-6</v>
      </c>
      <c r="AD111" s="20">
        <f>AD98/F29</f>
        <v>0</v>
      </c>
      <c r="AE111" s="41"/>
      <c r="AF111"/>
      <c r="AG111" s="32" t="str">
        <f t="shared" si="49"/>
        <v>TU (americamys)</v>
      </c>
      <c r="AH111" s="20">
        <f>AH98/B29</f>
        <v>0</v>
      </c>
      <c r="AI111" s="20">
        <f>AI98/C29</f>
        <v>8.1203827583399869E-5</v>
      </c>
      <c r="AJ111" s="20">
        <f>AJ98/D29</f>
        <v>0</v>
      </c>
      <c r="AK111" s="20">
        <f>AK98/E29</f>
        <v>4.3784803451884062E-6</v>
      </c>
      <c r="AL111" s="20">
        <f>AL98/F29</f>
        <v>1.365227643059574E-5</v>
      </c>
      <c r="AM111" s="41"/>
      <c r="AO111" s="56"/>
      <c r="AP111" s="56"/>
      <c r="AQ111" s="56"/>
      <c r="AR111" s="56"/>
      <c r="AS111" s="56"/>
      <c r="AT111" s="56"/>
      <c r="AU111" s="56"/>
    </row>
    <row r="112" spans="1:47" s="26" customFormat="1">
      <c r="A112" s="32" t="str">
        <f>AG84</f>
        <v>STU (americamys)</v>
      </c>
      <c r="B112" s="20"/>
      <c r="C112" s="20"/>
      <c r="D112" s="20"/>
      <c r="E112" s="20"/>
      <c r="F112" s="20"/>
      <c r="G112" s="41">
        <f>SUM(B111:F111)</f>
        <v>3.507868771089578E-4</v>
      </c>
      <c r="I112" s="32" t="str">
        <f>I84</f>
        <v>STU (americamys)</v>
      </c>
      <c r="J112" s="20"/>
      <c r="K112" s="20"/>
      <c r="L112" s="20"/>
      <c r="M112" s="20"/>
      <c r="N112" s="20"/>
      <c r="O112" s="41">
        <f>SUM(J111:N111)</f>
        <v>3.5701125638193658E-4</v>
      </c>
      <c r="P112"/>
      <c r="Q112" s="32" t="str">
        <f t="shared" si="45"/>
        <v>STU (americamys)</v>
      </c>
      <c r="R112" s="20"/>
      <c r="S112" s="20"/>
      <c r="T112" s="20"/>
      <c r="U112" s="20"/>
      <c r="V112" s="20"/>
      <c r="W112" s="41">
        <f>SUM(R111:V111)</f>
        <v>1.6487810604069766E-4</v>
      </c>
      <c r="X112"/>
      <c r="Y112" s="32" t="str">
        <f t="shared" si="47"/>
        <v>STU (americamys)</v>
      </c>
      <c r="Z112" s="20"/>
      <c r="AA112" s="20"/>
      <c r="AB112" s="20"/>
      <c r="AC112" s="20"/>
      <c r="AD112" s="20"/>
      <c r="AE112" s="41">
        <f>SUM(Z111:AD111)</f>
        <v>6.7560165898547243E-5</v>
      </c>
      <c r="AF112"/>
      <c r="AG112" s="32" t="str">
        <f t="shared" si="49"/>
        <v>STU (americamys)</v>
      </c>
      <c r="AH112" s="20"/>
      <c r="AI112" s="20"/>
      <c r="AJ112" s="20"/>
      <c r="AK112" s="20"/>
      <c r="AL112" s="20"/>
      <c r="AM112" s="41">
        <f>SUM(AH111:AL111)</f>
        <v>9.9234584359184013E-5</v>
      </c>
      <c r="AO112" s="56"/>
      <c r="AP112" s="56"/>
      <c r="AQ112" s="56"/>
      <c r="AR112" s="56"/>
      <c r="AS112" s="56"/>
      <c r="AT112" s="56"/>
      <c r="AU112" s="56"/>
    </row>
    <row r="113" spans="1:47" s="26" customFormat="1">
      <c r="A113" s="32" t="str">
        <f>AG85</f>
        <v>RCRmix (STUa-a-f)</v>
      </c>
      <c r="B113" s="20"/>
      <c r="C113" s="20"/>
      <c r="D113" s="20"/>
      <c r="E113" s="20"/>
      <c r="F113" s="20"/>
      <c r="G113" s="49">
        <f>MAX(G104,G108,G112)*1000</f>
        <v>0.35078687710895778</v>
      </c>
      <c r="I113" s="32" t="str">
        <f>I85</f>
        <v>RCRmix (STUa-a-f)</v>
      </c>
      <c r="J113" s="20"/>
      <c r="K113" s="20"/>
      <c r="L113" s="20"/>
      <c r="M113" s="20"/>
      <c r="N113" s="20"/>
      <c r="O113" s="49">
        <f>MAX(O104,O108,O112)*1000</f>
        <v>0.35701125638193659</v>
      </c>
      <c r="P113"/>
      <c r="Q113" s="32" t="str">
        <f t="shared" si="45"/>
        <v>RCRmix (STUa-a-f)</v>
      </c>
      <c r="R113" s="20"/>
      <c r="S113" s="20"/>
      <c r="T113" s="20"/>
      <c r="U113" s="20"/>
      <c r="V113" s="20"/>
      <c r="W113" s="49">
        <f>MAX(W104,W108,W112)*1000</f>
        <v>0.16487810604069766</v>
      </c>
      <c r="X113"/>
      <c r="Y113" s="32" t="str">
        <f t="shared" si="47"/>
        <v>RCRmix (STUa-a-f)</v>
      </c>
      <c r="Z113" s="20"/>
      <c r="AA113" s="20"/>
      <c r="AB113" s="20"/>
      <c r="AC113" s="20"/>
      <c r="AD113" s="20"/>
      <c r="AE113" s="52">
        <f>MAX(AE104,AE108,AE112)*1000</f>
        <v>6.7560165898547242E-2</v>
      </c>
      <c r="AF113"/>
      <c r="AG113" s="32" t="str">
        <f t="shared" si="49"/>
        <v>RCRmix (STUa-a-f)</v>
      </c>
      <c r="AH113" s="20"/>
      <c r="AI113" s="20"/>
      <c r="AJ113" s="20"/>
      <c r="AK113" s="20"/>
      <c r="AL113" s="20"/>
      <c r="AM113" s="52">
        <f>MAX(AM104,AM108,AM112)*1000</f>
        <v>9.9234584359184017E-2</v>
      </c>
      <c r="AO113" s="56"/>
      <c r="AP113" s="56"/>
      <c r="AQ113" s="56"/>
      <c r="AR113" s="56"/>
      <c r="AS113" s="56"/>
      <c r="AT113" s="56"/>
      <c r="AU113" s="56"/>
    </row>
    <row r="114" spans="1:47" s="26" customFormat="1">
      <c r="A114" s="32"/>
      <c r="B114" s="20"/>
      <c r="C114" s="20"/>
      <c r="D114" s="20"/>
      <c r="E114" s="20"/>
      <c r="F114" s="20"/>
      <c r="G114" s="41"/>
      <c r="I114" s="32"/>
      <c r="J114" s="20"/>
      <c r="K114" s="20"/>
      <c r="L114" s="20"/>
      <c r="M114" s="20"/>
      <c r="N114" s="20"/>
      <c r="O114" s="41"/>
      <c r="P114"/>
      <c r="Q114" s="32">
        <f t="shared" si="45"/>
        <v>0</v>
      </c>
      <c r="R114" s="20"/>
      <c r="S114" s="20"/>
      <c r="T114" s="20"/>
      <c r="U114" s="20"/>
      <c r="V114" s="20"/>
      <c r="W114" s="41"/>
      <c r="X114"/>
      <c r="Y114" s="32">
        <f t="shared" si="47"/>
        <v>0</v>
      </c>
      <c r="Z114" s="20"/>
      <c r="AA114" s="20"/>
      <c r="AB114" s="20"/>
      <c r="AC114" s="20"/>
      <c r="AD114" s="20"/>
      <c r="AE114" s="41"/>
      <c r="AF114"/>
      <c r="AG114" s="32">
        <f t="shared" si="49"/>
        <v>0</v>
      </c>
      <c r="AH114" s="20"/>
      <c r="AI114" s="20"/>
      <c r="AJ114" s="20"/>
      <c r="AK114" s="20"/>
      <c r="AL114" s="20"/>
      <c r="AM114" s="41"/>
      <c r="AO114" s="56"/>
      <c r="AP114" s="56"/>
      <c r="AQ114" s="56"/>
      <c r="AR114" s="56"/>
      <c r="AS114" s="56"/>
      <c r="AT114" s="56"/>
      <c r="AU114" s="56"/>
    </row>
    <row r="115" spans="1:47" s="26" customFormat="1">
      <c r="A115" s="32" t="str">
        <f>AG87</f>
        <v>TU (chironomus riparius)</v>
      </c>
      <c r="B115" s="20">
        <f>B98/B30</f>
        <v>2.3845736611917373E-5</v>
      </c>
      <c r="C115" s="20">
        <f>C98/C30</f>
        <v>7.7972930132604046E-4</v>
      </c>
      <c r="D115" s="20">
        <f>D98/D30</f>
        <v>1.1556921507708866E-4</v>
      </c>
      <c r="E115" s="20">
        <f>E98/E30</f>
        <v>6.1966042200642824E-5</v>
      </c>
      <c r="F115" s="20">
        <f>F98/F30</f>
        <v>2.9858797730688842E-4</v>
      </c>
      <c r="G115" s="41"/>
      <c r="I115" s="32" t="str">
        <f>I87</f>
        <v>TU (chironomus riparius)</v>
      </c>
      <c r="J115" s="20">
        <f>J98/B30</f>
        <v>6.8241093404885402E-5</v>
      </c>
      <c r="K115" s="20">
        <f>K98/C30</f>
        <v>7.8884659894946842E-4</v>
      </c>
      <c r="L115" s="20">
        <f>L98/D30</f>
        <v>0</v>
      </c>
      <c r="M115" s="20">
        <f>M98/E30</f>
        <v>1.4103741539186953E-4</v>
      </c>
      <c r="N115" s="20">
        <f>N98/F30</f>
        <v>7.9452714043970528E-4</v>
      </c>
      <c r="O115" s="41"/>
      <c r="P115"/>
      <c r="Q115" s="32" t="str">
        <f t="shared" si="45"/>
        <v>TU (chironomus riparius)</v>
      </c>
      <c r="R115" s="20">
        <f>R98/B30</f>
        <v>0</v>
      </c>
      <c r="S115" s="20">
        <f>S98/C30</f>
        <v>4.8568744415089233E-4</v>
      </c>
      <c r="T115" s="20">
        <f>T98/D30</f>
        <v>0</v>
      </c>
      <c r="U115" s="20">
        <f>U98/E30</f>
        <v>0</v>
      </c>
      <c r="V115" s="20">
        <f>V98/F30</f>
        <v>0</v>
      </c>
      <c r="W115" s="41"/>
      <c r="X115"/>
      <c r="Y115" s="32" t="str">
        <f t="shared" si="47"/>
        <v>TU (chironomus riparius)</v>
      </c>
      <c r="Z115" s="20">
        <f>Z98/B30</f>
        <v>0</v>
      </c>
      <c r="AA115" s="20">
        <f>AA98/C30</f>
        <v>1.8225692302920976E-4</v>
      </c>
      <c r="AB115" s="20">
        <f>AB98/D30</f>
        <v>0</v>
      </c>
      <c r="AC115" s="20">
        <f>AC98/E30</f>
        <v>1.8772831324325435E-5</v>
      </c>
      <c r="AD115" s="20">
        <f>AD98/F30</f>
        <v>0</v>
      </c>
      <c r="AE115" s="41"/>
      <c r="AF115"/>
      <c r="AG115" s="32" t="str">
        <f t="shared" si="49"/>
        <v>TU (chironomus riparius)</v>
      </c>
      <c r="AH115" s="20">
        <f>AH98/B30</f>
        <v>0</v>
      </c>
      <c r="AI115" s="20">
        <f>AI98/C30</f>
        <v>2.3920507350148797E-4</v>
      </c>
      <c r="AJ115" s="20">
        <f>AJ98/D30</f>
        <v>0</v>
      </c>
      <c r="AK115" s="20">
        <f>AK98/E30</f>
        <v>1.4448985139121742E-5</v>
      </c>
      <c r="AL115" s="20">
        <f>AL98/F30</f>
        <v>2.3512253852692663E-4</v>
      </c>
      <c r="AM115" s="41"/>
      <c r="AO115" s="56"/>
      <c r="AP115" s="56"/>
      <c r="AQ115" s="56"/>
      <c r="AR115" s="56"/>
      <c r="AS115" s="56"/>
      <c r="AT115" s="56"/>
      <c r="AU115" s="56"/>
    </row>
    <row r="116" spans="1:47" s="26" customFormat="1">
      <c r="A116" s="32" t="str">
        <f>AG88</f>
        <v>STU (chironomus riparius)</v>
      </c>
      <c r="B116" s="20"/>
      <c r="C116" s="20"/>
      <c r="D116" s="20"/>
      <c r="E116" s="20"/>
      <c r="F116" s="20"/>
      <c r="G116" s="41">
        <f>SUM(B115:F115)</f>
        <v>1.279698272522578E-3</v>
      </c>
      <c r="I116" s="32" t="str">
        <f>I88</f>
        <v>STU (chironomus riparius)</v>
      </c>
      <c r="J116" s="20"/>
      <c r="K116" s="20"/>
      <c r="L116" s="20"/>
      <c r="M116" s="20"/>
      <c r="N116" s="20"/>
      <c r="O116" s="41">
        <f>SUM(J115:N115)</f>
        <v>1.7926522481859285E-3</v>
      </c>
      <c r="P116"/>
      <c r="Q116" s="32" t="str">
        <f t="shared" si="45"/>
        <v>STU (chironomus riparius)</v>
      </c>
      <c r="R116" s="20"/>
      <c r="S116" s="20"/>
      <c r="T116" s="20"/>
      <c r="U116" s="20"/>
      <c r="V116" s="20"/>
      <c r="W116" s="41">
        <f>SUM(R115:V115)</f>
        <v>4.8568744415089233E-4</v>
      </c>
      <c r="X116"/>
      <c r="Y116" s="32" t="str">
        <f t="shared" si="47"/>
        <v>STU (chironomus riparius)</v>
      </c>
      <c r="Z116" s="20"/>
      <c r="AA116" s="20"/>
      <c r="AB116" s="20"/>
      <c r="AC116" s="20"/>
      <c r="AD116" s="20"/>
      <c r="AE116" s="41">
        <f>SUM(Z115:AD115)</f>
        <v>2.0102975435353518E-4</v>
      </c>
      <c r="AF116"/>
      <c r="AG116" s="32" t="str">
        <f t="shared" si="49"/>
        <v>STU (chironomus riparius)</v>
      </c>
      <c r="AH116" s="20"/>
      <c r="AI116" s="20"/>
      <c r="AJ116" s="20"/>
      <c r="AK116" s="20"/>
      <c r="AL116" s="20"/>
      <c r="AM116" s="41">
        <f>SUM(AH115:AL115)</f>
        <v>4.8877659716753635E-4</v>
      </c>
      <c r="AO116" s="56"/>
      <c r="AP116" s="56"/>
      <c r="AQ116" s="56"/>
      <c r="AR116" s="56"/>
      <c r="AS116" s="56"/>
      <c r="AT116" s="56"/>
      <c r="AU116" s="56"/>
    </row>
    <row r="117" spans="1:47" s="26" customFormat="1">
      <c r="A117" s="32" t="str">
        <f>AG89</f>
        <v>RCRmix (STUa-criparius-f)</v>
      </c>
      <c r="B117" s="20"/>
      <c r="C117" s="20"/>
      <c r="D117" s="20"/>
      <c r="E117" s="20"/>
      <c r="F117" s="20"/>
      <c r="G117" s="57">
        <f>MAX(G104,G108,G116)*1000</f>
        <v>1.2796982725225781</v>
      </c>
      <c r="I117" s="32" t="str">
        <f>I89</f>
        <v>RCRmix (STUa-criparius-f)</v>
      </c>
      <c r="J117" s="20"/>
      <c r="K117" s="20"/>
      <c r="L117" s="20"/>
      <c r="M117" s="20"/>
      <c r="N117" s="20"/>
      <c r="O117" s="57">
        <f>MAX(O104,O108,O116)*1000</f>
        <v>1.7926522481859284</v>
      </c>
      <c r="P117"/>
      <c r="Q117" s="32" t="str">
        <f t="shared" si="45"/>
        <v>RCRmix (STUa-criparius-f)</v>
      </c>
      <c r="R117" s="20"/>
      <c r="S117" s="20"/>
      <c r="T117" s="20"/>
      <c r="U117" s="20"/>
      <c r="V117" s="20"/>
      <c r="W117" s="49">
        <f>MAX(W104,W108,W116)*1000</f>
        <v>0.48568744415089232</v>
      </c>
      <c r="X117"/>
      <c r="Y117" s="32" t="str">
        <f t="shared" si="47"/>
        <v>RCRmix (STUa-criparius-f)</v>
      </c>
      <c r="Z117" s="20"/>
      <c r="AA117" s="20"/>
      <c r="AB117" s="20"/>
      <c r="AC117" s="20"/>
      <c r="AD117" s="20"/>
      <c r="AE117" s="49">
        <f>MAX(AE104,AE108,AE116)*1000</f>
        <v>0.20102975435353518</v>
      </c>
      <c r="AF117"/>
      <c r="AG117" s="32" t="str">
        <f t="shared" si="49"/>
        <v>RCRmix (STUa-criparius-f)</v>
      </c>
      <c r="AH117" s="20"/>
      <c r="AI117" s="20"/>
      <c r="AJ117" s="20"/>
      <c r="AK117" s="20"/>
      <c r="AL117" s="20"/>
      <c r="AM117" s="49">
        <f>MAX(AM104,AM108,AM116)*1000</f>
        <v>0.48877659716753635</v>
      </c>
      <c r="AO117" s="56"/>
      <c r="AP117" s="56"/>
      <c r="AQ117" s="56"/>
      <c r="AR117" s="56"/>
      <c r="AS117" s="56"/>
      <c r="AT117" s="56"/>
      <c r="AU117" s="56"/>
    </row>
    <row r="118" spans="1:47" s="26" customFormat="1">
      <c r="A118" s="32"/>
      <c r="B118" s="20"/>
      <c r="C118" s="20"/>
      <c r="D118" s="20"/>
      <c r="E118" s="20"/>
      <c r="F118" s="20"/>
      <c r="G118" s="41"/>
      <c r="I118" s="32"/>
      <c r="J118" s="20"/>
      <c r="K118" s="20"/>
      <c r="L118" s="20"/>
      <c r="M118" s="20"/>
      <c r="N118" s="20"/>
      <c r="O118" s="41"/>
      <c r="P118"/>
      <c r="Q118" s="32">
        <f t="shared" si="45"/>
        <v>0</v>
      </c>
      <c r="R118" s="20"/>
      <c r="S118" s="20"/>
      <c r="T118" s="20"/>
      <c r="U118" s="20"/>
      <c r="V118" s="20"/>
      <c r="W118" s="41"/>
      <c r="X118"/>
      <c r="Y118" s="32">
        <f t="shared" si="47"/>
        <v>0</v>
      </c>
      <c r="Z118" s="20"/>
      <c r="AA118" s="20"/>
      <c r="AB118" s="20"/>
      <c r="AC118" s="20"/>
      <c r="AD118" s="20"/>
      <c r="AE118" s="41"/>
      <c r="AF118"/>
      <c r="AG118" s="32">
        <f t="shared" si="49"/>
        <v>0</v>
      </c>
      <c r="AH118" s="20"/>
      <c r="AI118" s="20"/>
      <c r="AJ118" s="20"/>
      <c r="AK118" s="20"/>
      <c r="AL118" s="20"/>
      <c r="AM118" s="41"/>
      <c r="AO118" s="56"/>
      <c r="AP118" s="56"/>
      <c r="AQ118" s="56"/>
      <c r="AR118" s="56"/>
      <c r="AS118" s="56"/>
      <c r="AT118" s="56"/>
      <c r="AU118" s="56"/>
    </row>
    <row r="119" spans="1:47" s="26" customFormat="1">
      <c r="A119" s="32" t="str">
        <f>AG91</f>
        <v>TU (chironomus dilutus)</v>
      </c>
      <c r="B119" s="20">
        <f>B98/B31</f>
        <v>6.4200060109008322E-5</v>
      </c>
      <c r="C119" s="20">
        <f>C98/C31</f>
        <v>4.1910449946274672E-2</v>
      </c>
      <c r="D119" s="20">
        <f>D98/D31</f>
        <v>3.739004017199927E-3</v>
      </c>
      <c r="E119" s="20">
        <f>E98/E31</f>
        <v>1.7704583485897952E-3</v>
      </c>
      <c r="F119" s="20">
        <f>F98/F31</f>
        <v>2.8287282060652581E-3</v>
      </c>
      <c r="G119" s="41"/>
      <c r="I119" s="32" t="str">
        <f>I91</f>
        <v>TU (chironomus dilutus)</v>
      </c>
      <c r="J119" s="20">
        <f>J98/B31</f>
        <v>1.8372602070546072E-4</v>
      </c>
      <c r="K119" s="20">
        <f>K98/C31</f>
        <v>4.240050469353393E-2</v>
      </c>
      <c r="L119" s="20">
        <f>L98/D31</f>
        <v>0</v>
      </c>
      <c r="M119" s="20">
        <f>M98/E31</f>
        <v>4.0296404397677007E-3</v>
      </c>
      <c r="N119" s="20">
        <f>N98/F31</f>
        <v>7.5270992252182605E-3</v>
      </c>
      <c r="O119" s="41"/>
      <c r="P119"/>
      <c r="Q119" s="32" t="str">
        <f t="shared" si="45"/>
        <v>TU (chironomus dilutus)</v>
      </c>
      <c r="R119" s="20">
        <f>R98/B31</f>
        <v>0</v>
      </c>
      <c r="S119" s="20">
        <f>S98/C31</f>
        <v>2.6105700123110462E-2</v>
      </c>
      <c r="T119" s="20">
        <f>T98/D31</f>
        <v>0</v>
      </c>
      <c r="U119" s="20">
        <f>U98/E31</f>
        <v>0</v>
      </c>
      <c r="V119" s="20">
        <f>V98/F31</f>
        <v>0</v>
      </c>
      <c r="W119" s="41"/>
      <c r="X119"/>
      <c r="Y119" s="32" t="str">
        <f t="shared" si="47"/>
        <v>TU (chironomus dilutus)</v>
      </c>
      <c r="Z119" s="20">
        <f>Z98/B31</f>
        <v>0</v>
      </c>
      <c r="AA119" s="20">
        <f>AA98/C31</f>
        <v>9.7963096128200235E-3</v>
      </c>
      <c r="AB119" s="20">
        <f>AB98/D31</f>
        <v>0</v>
      </c>
      <c r="AC119" s="20">
        <f>AC98/E31</f>
        <v>5.3636660926644104E-4</v>
      </c>
      <c r="AD119" s="20">
        <f>AD98/F31</f>
        <v>0</v>
      </c>
      <c r="AE119" s="41"/>
      <c r="AF119"/>
      <c r="AG119" s="32" t="str">
        <f t="shared" si="49"/>
        <v>TU (chironomus dilutus)</v>
      </c>
      <c r="AH119" s="20">
        <f>AH98/B31</f>
        <v>0</v>
      </c>
      <c r="AI119" s="20">
        <f>AI98/C31</f>
        <v>1.2857272700704978E-2</v>
      </c>
      <c r="AJ119" s="20">
        <f>AJ98/D31</f>
        <v>0</v>
      </c>
      <c r="AK119" s="20">
        <f>AK98/E31</f>
        <v>4.1282814683204979E-4</v>
      </c>
      <c r="AL119" s="20">
        <f>AL98/F31</f>
        <v>2.2274766807814099E-3</v>
      </c>
      <c r="AM119" s="41"/>
      <c r="AO119" s="56"/>
      <c r="AP119" s="56"/>
      <c r="AQ119" s="56"/>
      <c r="AR119" s="56"/>
      <c r="AS119" s="56"/>
      <c r="AT119" s="56"/>
      <c r="AU119" s="56"/>
    </row>
    <row r="120" spans="1:47" s="26" customFormat="1">
      <c r="A120" s="32" t="str">
        <f>AG92</f>
        <v>STU (chironomus dilutus)</v>
      </c>
      <c r="B120" s="20"/>
      <c r="C120" s="20"/>
      <c r="D120" s="20"/>
      <c r="E120" s="20"/>
      <c r="F120" s="20"/>
      <c r="G120" s="41">
        <f>SUM(B119:F119)</f>
        <v>5.0312840578238663E-2</v>
      </c>
      <c r="I120" s="32" t="str">
        <f>I92</f>
        <v>STU (chironomus dilutus)</v>
      </c>
      <c r="J120" s="20"/>
      <c r="K120" s="20"/>
      <c r="L120" s="20"/>
      <c r="M120" s="20"/>
      <c r="N120" s="20"/>
      <c r="O120" s="41">
        <f>SUM(J119:N119)</f>
        <v>5.4140970379225356E-2</v>
      </c>
      <c r="P120"/>
      <c r="Q120" s="32" t="str">
        <f t="shared" si="45"/>
        <v>STU (chironomus dilutus)</v>
      </c>
      <c r="R120" s="20"/>
      <c r="S120" s="20"/>
      <c r="T120" s="20"/>
      <c r="U120" s="20"/>
      <c r="V120" s="20"/>
      <c r="W120" s="41">
        <f>SUM(R119:V119)</f>
        <v>2.6105700123110462E-2</v>
      </c>
      <c r="X120"/>
      <c r="Y120" s="32" t="str">
        <f t="shared" si="47"/>
        <v>STU (chironomus dilutus)</v>
      </c>
      <c r="Z120" s="20"/>
      <c r="AA120" s="20"/>
      <c r="AB120" s="20"/>
      <c r="AC120" s="20"/>
      <c r="AD120" s="20"/>
      <c r="AE120" s="41">
        <f>SUM(Z119:AD119)</f>
        <v>1.0332676222086465E-2</v>
      </c>
      <c r="AF120"/>
      <c r="AG120" s="32" t="str">
        <f t="shared" si="49"/>
        <v>STU (chironomus dilutus)</v>
      </c>
      <c r="AH120" s="20"/>
      <c r="AI120" s="20"/>
      <c r="AJ120" s="20"/>
      <c r="AK120" s="20"/>
      <c r="AL120" s="20"/>
      <c r="AM120" s="41">
        <f>SUM(AH119:AL119)</f>
        <v>1.5497577528318438E-2</v>
      </c>
      <c r="AO120" s="56"/>
      <c r="AP120" s="56"/>
      <c r="AQ120" s="56"/>
      <c r="AR120" s="56"/>
      <c r="AS120" s="56"/>
      <c r="AT120" s="56"/>
      <c r="AU120" s="56"/>
    </row>
    <row r="121" spans="1:47" s="26" customFormat="1">
      <c r="A121" s="42" t="str">
        <f>AG93</f>
        <v>RCRmix (STUa-cdilutus-f)</v>
      </c>
      <c r="B121" s="43"/>
      <c r="C121" s="43"/>
      <c r="D121" s="43"/>
      <c r="E121" s="43"/>
      <c r="F121" s="43"/>
      <c r="G121" s="51">
        <f>MAX(G104,G108,G120)*1000</f>
        <v>50.312840578238664</v>
      </c>
      <c r="I121" s="42" t="str">
        <f>I93</f>
        <v>RCRmix (STUa-cdilutus-f)</v>
      </c>
      <c r="J121" s="43"/>
      <c r="K121" s="43"/>
      <c r="L121" s="43"/>
      <c r="M121" s="43"/>
      <c r="N121" s="43"/>
      <c r="O121" s="51">
        <f>MAX(O104,O108,O120)*1000</f>
        <v>54.140970379225358</v>
      </c>
      <c r="P121"/>
      <c r="Q121" s="42" t="str">
        <f t="shared" si="45"/>
        <v>RCRmix (STUa-cdilutus-f)</v>
      </c>
      <c r="R121" s="43"/>
      <c r="S121" s="43"/>
      <c r="T121" s="43"/>
      <c r="U121" s="43"/>
      <c r="V121" s="43"/>
      <c r="W121" s="51">
        <f>MAX(W104,W108,W120)*1000</f>
        <v>26.105700123110463</v>
      </c>
      <c r="X121"/>
      <c r="Y121" s="42" t="str">
        <f t="shared" si="47"/>
        <v>RCRmix (STUa-cdilutus-f)</v>
      </c>
      <c r="Z121" s="43"/>
      <c r="AA121" s="43"/>
      <c r="AB121" s="43"/>
      <c r="AC121" s="43"/>
      <c r="AD121" s="43"/>
      <c r="AE121" s="51">
        <f>MAX(AE104,AE108,AE120)*1000</f>
        <v>10.332676222086464</v>
      </c>
      <c r="AF121"/>
      <c r="AG121" s="42" t="str">
        <f t="shared" si="49"/>
        <v>RCRmix (STUa-cdilutus-f)</v>
      </c>
      <c r="AH121" s="43"/>
      <c r="AI121" s="43"/>
      <c r="AJ121" s="43"/>
      <c r="AK121" s="43"/>
      <c r="AL121" s="43"/>
      <c r="AM121" s="51">
        <f>MAX(AM104,AM108,AM120)*1000</f>
        <v>15.497577528318438</v>
      </c>
      <c r="AO121" s="56"/>
      <c r="AP121" s="56"/>
      <c r="AQ121" s="56"/>
      <c r="AR121" s="56"/>
      <c r="AS121" s="56"/>
      <c r="AT121" s="56"/>
      <c r="AU121" s="56"/>
    </row>
    <row r="122" spans="1:47" s="26" customFormat="1">
      <c r="A122" s="56"/>
      <c r="B122" s="56"/>
      <c r="C122" s="56"/>
      <c r="D122" s="56"/>
      <c r="E122" s="56"/>
      <c r="F122" s="56"/>
      <c r="G122" s="56"/>
      <c r="I122" s="56"/>
      <c r="J122" s="56"/>
      <c r="K122" s="56"/>
      <c r="L122" s="56"/>
      <c r="M122" s="56"/>
      <c r="N122" s="56"/>
      <c r="O122" s="56"/>
      <c r="Q122" s="56"/>
      <c r="R122" s="56"/>
      <c r="S122" s="56"/>
      <c r="T122" s="56"/>
      <c r="U122" s="56"/>
      <c r="V122" s="56"/>
      <c r="W122" s="56"/>
      <c r="Y122" s="56"/>
      <c r="Z122" s="56"/>
      <c r="AA122" s="56"/>
      <c r="AB122" s="56"/>
      <c r="AC122" s="56"/>
      <c r="AD122" s="56"/>
      <c r="AE122" s="56"/>
      <c r="AG122" s="56"/>
      <c r="AH122" s="56"/>
      <c r="AI122" s="56"/>
      <c r="AJ122" s="56"/>
      <c r="AK122" s="56"/>
      <c r="AL122" s="56"/>
      <c r="AM122" s="56"/>
      <c r="AO122" s="56"/>
      <c r="AP122" s="56"/>
      <c r="AQ122" s="56"/>
      <c r="AR122" s="56"/>
      <c r="AS122" s="56"/>
      <c r="AT122" s="56"/>
      <c r="AU122" s="56"/>
    </row>
    <row r="123" spans="1:47" s="26" customFormat="1"/>
    <row r="125" spans="1:47">
      <c r="A125" s="30" t="s">
        <v>20</v>
      </c>
      <c r="B125" s="1" t="str">
        <f t="shared" ref="B125:G125" si="53">B97</f>
        <v>Thiametoxam</v>
      </c>
      <c r="C125" s="1" t="str">
        <f t="shared" si="53"/>
        <v>Imidacloprid</v>
      </c>
      <c r="D125" s="1" t="str">
        <f t="shared" si="53"/>
        <v>Clothianidin</v>
      </c>
      <c r="E125" s="1" t="str">
        <f t="shared" si="53"/>
        <v>Acetamiprid</v>
      </c>
      <c r="F125" s="1" t="str">
        <f t="shared" si="53"/>
        <v>Thiacloprid</v>
      </c>
      <c r="G125" s="31" t="str">
        <f t="shared" si="53"/>
        <v>∑NNIs</v>
      </c>
      <c r="I125" s="30" t="s">
        <v>21</v>
      </c>
      <c r="J125" s="1" t="str">
        <f>B125</f>
        <v>Thiametoxam</v>
      </c>
      <c r="K125" s="1" t="str">
        <f t="shared" ref="K125:O125" si="54">C125</f>
        <v>Imidacloprid</v>
      </c>
      <c r="L125" s="1" t="str">
        <f t="shared" si="54"/>
        <v>Clothianidin</v>
      </c>
      <c r="M125" s="1" t="str">
        <f t="shared" si="54"/>
        <v>Acetamiprid</v>
      </c>
      <c r="N125" s="1" t="str">
        <f t="shared" si="54"/>
        <v>Thiacloprid</v>
      </c>
      <c r="O125" s="31" t="str">
        <f t="shared" si="54"/>
        <v>∑NNIs</v>
      </c>
      <c r="Q125" s="30" t="s">
        <v>22</v>
      </c>
      <c r="R125" s="1" t="str">
        <f t="shared" ref="R125:W125" si="55">R97</f>
        <v>Thiametoxam</v>
      </c>
      <c r="S125" s="1" t="str">
        <f t="shared" si="55"/>
        <v>Imidacloprid</v>
      </c>
      <c r="T125" s="1" t="str">
        <f t="shared" si="55"/>
        <v>Clothianidin</v>
      </c>
      <c r="U125" s="1" t="str">
        <f t="shared" si="55"/>
        <v>Acetamiprid</v>
      </c>
      <c r="V125" s="1" t="str">
        <f t="shared" si="55"/>
        <v>Thiacloprid</v>
      </c>
      <c r="W125" s="31" t="str">
        <f t="shared" si="55"/>
        <v>∑NNIs</v>
      </c>
      <c r="Y125" s="30" t="s">
        <v>23</v>
      </c>
      <c r="Z125" s="1" t="str">
        <f t="shared" ref="Z125:AE125" si="56">Z97</f>
        <v>Thiametoxam</v>
      </c>
      <c r="AA125" s="1" t="str">
        <f t="shared" si="56"/>
        <v>Imidacloprid</v>
      </c>
      <c r="AB125" s="1" t="str">
        <f t="shared" si="56"/>
        <v>Clothianidin</v>
      </c>
      <c r="AC125" s="1" t="str">
        <f t="shared" si="56"/>
        <v>Acetamiprid</v>
      </c>
      <c r="AD125" s="1" t="str">
        <f t="shared" si="56"/>
        <v>Thiacloprid</v>
      </c>
      <c r="AE125" s="31" t="str">
        <f t="shared" si="56"/>
        <v>∑NNIs</v>
      </c>
    </row>
    <row r="126" spans="1:47">
      <c r="A126" s="32" t="str">
        <f t="shared" ref="A126:A149" si="57">A98</f>
        <v>PECfw (mg/L)</v>
      </c>
      <c r="B126" s="20">
        <f t="shared" ref="B126:G126" si="58">J17</f>
        <v>2.3080829223574442E-6</v>
      </c>
      <c r="C126" s="20">
        <f t="shared" si="58"/>
        <v>3.3380763006990828E-6</v>
      </c>
      <c r="D126" s="20">
        <f t="shared" si="58"/>
        <v>0</v>
      </c>
      <c r="E126" s="20">
        <f t="shared" si="58"/>
        <v>0</v>
      </c>
      <c r="F126" s="20">
        <f t="shared" si="58"/>
        <v>0</v>
      </c>
      <c r="G126" s="41">
        <f t="shared" si="58"/>
        <v>5.6461592230565278E-6</v>
      </c>
      <c r="I126" s="32" t="str">
        <f>A126</f>
        <v>PECfw (mg/L)</v>
      </c>
      <c r="J126" s="20">
        <f t="shared" ref="J126:O126" si="59">J18</f>
        <v>0</v>
      </c>
      <c r="K126" s="20">
        <f t="shared" si="59"/>
        <v>1.2442657527563305E-6</v>
      </c>
      <c r="L126" s="20">
        <f t="shared" si="59"/>
        <v>0</v>
      </c>
      <c r="M126" s="20">
        <f t="shared" si="59"/>
        <v>0</v>
      </c>
      <c r="N126" s="20">
        <f t="shared" si="59"/>
        <v>0</v>
      </c>
      <c r="O126" s="41">
        <f t="shared" si="59"/>
        <v>1.2442657527563305E-6</v>
      </c>
      <c r="Q126" s="32" t="str">
        <f t="shared" ref="Q126:Q149" si="60">Q98</f>
        <v>PECfw (mg/L)</v>
      </c>
      <c r="R126" s="20">
        <f t="shared" ref="R126:W126" si="61">J19</f>
        <v>0</v>
      </c>
      <c r="S126" s="20">
        <f t="shared" si="61"/>
        <v>5.4351920600614553E-6</v>
      </c>
      <c r="T126" s="20">
        <f t="shared" si="61"/>
        <v>0</v>
      </c>
      <c r="U126" s="20">
        <f t="shared" si="61"/>
        <v>3.5529117238706903E-6</v>
      </c>
      <c r="V126" s="20">
        <f t="shared" si="61"/>
        <v>2.558794787111568E-6</v>
      </c>
      <c r="W126" s="41">
        <f t="shared" si="61"/>
        <v>1.1546898571043713E-5</v>
      </c>
      <c r="Y126" s="32" t="str">
        <f t="shared" ref="Y126:Y149" si="62">Y98</f>
        <v>PECfw (mg/L)</v>
      </c>
      <c r="Z126" s="20">
        <f t="shared" ref="Z126:AE126" si="63">J20</f>
        <v>0</v>
      </c>
      <c r="AA126" s="20">
        <f t="shared" si="63"/>
        <v>0</v>
      </c>
      <c r="AB126" s="20">
        <f t="shared" si="63"/>
        <v>0</v>
      </c>
      <c r="AC126" s="20">
        <f t="shared" si="63"/>
        <v>1.3232984293193715E-7</v>
      </c>
      <c r="AD126" s="20">
        <f t="shared" si="63"/>
        <v>0</v>
      </c>
      <c r="AE126" s="41">
        <f t="shared" si="63"/>
        <v>1.3232984293193715E-7</v>
      </c>
    </row>
    <row r="127" spans="1:47">
      <c r="A127" s="32" t="str">
        <f t="shared" si="57"/>
        <v>PNECfw (mg/L)</v>
      </c>
      <c r="B127" s="35">
        <v>1.3999999999999999E-4</v>
      </c>
      <c r="C127" s="35">
        <v>9.0000000000000002E-6</v>
      </c>
      <c r="D127" s="35">
        <f>0.13/1000</f>
        <v>1.3000000000000002E-4</v>
      </c>
      <c r="E127" s="35">
        <f>0.5/1000</f>
        <v>5.0000000000000001E-4</v>
      </c>
      <c r="F127" s="35">
        <v>5.0000000000000002E-5</v>
      </c>
      <c r="G127" s="41"/>
      <c r="I127" s="32" t="str">
        <f t="shared" ref="I127:I149" si="64">A127</f>
        <v>PNECfw (mg/L)</v>
      </c>
      <c r="J127" s="35">
        <v>1.3999999999999999E-4</v>
      </c>
      <c r="K127" s="35">
        <v>9.0000000000000002E-6</v>
      </c>
      <c r="L127" s="35">
        <f>0.13/1000</f>
        <v>1.3000000000000002E-4</v>
      </c>
      <c r="M127" s="35">
        <f>0.5/1000</f>
        <v>5.0000000000000001E-4</v>
      </c>
      <c r="N127" s="35">
        <v>5.0000000000000002E-5</v>
      </c>
      <c r="O127" s="41"/>
      <c r="Q127" s="32" t="str">
        <f t="shared" si="60"/>
        <v>PNECfw (mg/L)</v>
      </c>
      <c r="R127" s="35">
        <v>1.3999999999999999E-4</v>
      </c>
      <c r="S127" s="35">
        <v>9.0000000000000002E-6</v>
      </c>
      <c r="T127" s="35">
        <f>0.13/1000</f>
        <v>1.3000000000000002E-4</v>
      </c>
      <c r="U127" s="35">
        <f>0.5/1000</f>
        <v>5.0000000000000001E-4</v>
      </c>
      <c r="V127" s="35">
        <v>5.0000000000000002E-5</v>
      </c>
      <c r="W127" s="41"/>
      <c r="Y127" s="32" t="str">
        <f t="shared" si="62"/>
        <v>PNECfw (mg/L)</v>
      </c>
      <c r="Z127" s="35">
        <v>1.3999999999999999E-4</v>
      </c>
      <c r="AA127" s="35">
        <v>9.0000000000000002E-6</v>
      </c>
      <c r="AB127" s="35">
        <f>0.13/1000</f>
        <v>1.3000000000000002E-4</v>
      </c>
      <c r="AC127" s="35">
        <f>0.5/1000</f>
        <v>5.0000000000000001E-4</v>
      </c>
      <c r="AD127" s="35">
        <v>5.0000000000000002E-5</v>
      </c>
      <c r="AE127" s="41"/>
    </row>
    <row r="128" spans="1:47">
      <c r="A128" s="32" t="str">
        <f t="shared" si="57"/>
        <v>RCRfw</v>
      </c>
      <c r="B128" s="45">
        <f>B126/B127</f>
        <v>1.6486306588267458E-2</v>
      </c>
      <c r="C128" s="20">
        <f>C126/C127</f>
        <v>0.37089736674434254</v>
      </c>
      <c r="D128" s="20">
        <f>D126/D127</f>
        <v>0</v>
      </c>
      <c r="E128" s="20">
        <f>E126/E127</f>
        <v>0</v>
      </c>
      <c r="F128" s="20">
        <f>F126/F127</f>
        <v>0</v>
      </c>
      <c r="G128" s="41"/>
      <c r="I128" s="32" t="str">
        <f t="shared" si="64"/>
        <v>RCRfw</v>
      </c>
      <c r="J128" s="45">
        <f>J126/J127</f>
        <v>0</v>
      </c>
      <c r="K128" s="20">
        <f>K126/K127</f>
        <v>0.13825175030625894</v>
      </c>
      <c r="L128" s="20">
        <f>L126/L127</f>
        <v>0</v>
      </c>
      <c r="M128" s="20">
        <f>M126/M127</f>
        <v>0</v>
      </c>
      <c r="N128" s="20">
        <f>N126/N127</f>
        <v>0</v>
      </c>
      <c r="O128" s="41"/>
      <c r="Q128" s="32" t="str">
        <f t="shared" si="60"/>
        <v>RCRfw</v>
      </c>
      <c r="R128" s="45">
        <f>R126/R127</f>
        <v>0</v>
      </c>
      <c r="S128" s="20">
        <f>S126/S127</f>
        <v>0.60391022889571722</v>
      </c>
      <c r="T128" s="20">
        <f>T126/T127</f>
        <v>0</v>
      </c>
      <c r="U128" s="20">
        <f>U126/U127</f>
        <v>7.1058234477413803E-3</v>
      </c>
      <c r="V128" s="20">
        <f>V126/V127</f>
        <v>5.1175895742231359E-2</v>
      </c>
      <c r="W128" s="41"/>
      <c r="Y128" s="32" t="str">
        <f t="shared" si="62"/>
        <v>RCRfw</v>
      </c>
      <c r="Z128" s="45">
        <f>Z126/Z127</f>
        <v>0</v>
      </c>
      <c r="AA128" s="20">
        <f>AA126/AA127</f>
        <v>0</v>
      </c>
      <c r="AB128" s="20">
        <f>AB126/AB127</f>
        <v>0</v>
      </c>
      <c r="AC128" s="20">
        <f>AC126/AC127</f>
        <v>2.6465968586387431E-4</v>
      </c>
      <c r="AD128" s="20">
        <f>AD126/AD127</f>
        <v>0</v>
      </c>
      <c r="AE128" s="41"/>
    </row>
    <row r="129" spans="1:31">
      <c r="A129" s="32" t="str">
        <f t="shared" si="57"/>
        <v>RCRmix(PEC/PNEC)</v>
      </c>
      <c r="B129" s="20"/>
      <c r="C129" s="20"/>
      <c r="D129" s="20"/>
      <c r="E129" s="20"/>
      <c r="F129" s="20"/>
      <c r="G129" s="49">
        <f>SUM(B128:F128)</f>
        <v>0.38738367333260998</v>
      </c>
      <c r="I129" s="32" t="str">
        <f t="shared" si="64"/>
        <v>RCRmix(PEC/PNEC)</v>
      </c>
      <c r="J129" s="20"/>
      <c r="K129" s="20"/>
      <c r="L129" s="20"/>
      <c r="M129" s="20"/>
      <c r="N129" s="20"/>
      <c r="O129" s="49">
        <f>SUM(J128:N128)</f>
        <v>0.13825175030625894</v>
      </c>
      <c r="Q129" s="32" t="str">
        <f t="shared" si="60"/>
        <v>RCRmix(PEC/PNEC)</v>
      </c>
      <c r="R129" s="20"/>
      <c r="S129" s="20"/>
      <c r="T129" s="20"/>
      <c r="U129" s="20"/>
      <c r="V129" s="20"/>
      <c r="W129" s="49">
        <f>SUM(R128:V128)</f>
        <v>0.66219194808568993</v>
      </c>
      <c r="Y129" s="32" t="str">
        <f t="shared" si="62"/>
        <v>RCRmix(PEC/PNEC)</v>
      </c>
      <c r="Z129" s="20"/>
      <c r="AA129" s="20"/>
      <c r="AB129" s="20"/>
      <c r="AC129" s="20"/>
      <c r="AD129" s="20"/>
      <c r="AE129" s="52">
        <f>SUM(Z128:AD128)</f>
        <v>2.6465968586387431E-4</v>
      </c>
    </row>
    <row r="130" spans="1:31">
      <c r="A130" s="32">
        <f t="shared" si="57"/>
        <v>0</v>
      </c>
      <c r="B130" s="20"/>
      <c r="C130" s="20"/>
      <c r="D130" s="20"/>
      <c r="E130" s="20"/>
      <c r="F130" s="20"/>
      <c r="G130" s="41"/>
      <c r="I130" s="32">
        <f t="shared" si="64"/>
        <v>0</v>
      </c>
      <c r="J130" s="20"/>
      <c r="K130" s="20"/>
      <c r="L130" s="20"/>
      <c r="M130" s="20"/>
      <c r="N130" s="20"/>
      <c r="O130" s="41"/>
      <c r="Q130" s="32">
        <f t="shared" si="60"/>
        <v>0</v>
      </c>
      <c r="R130" s="20"/>
      <c r="S130" s="20"/>
      <c r="T130" s="20"/>
      <c r="U130" s="20"/>
      <c r="V130" s="20"/>
      <c r="W130" s="41"/>
      <c r="Y130" s="32">
        <f t="shared" si="62"/>
        <v>0</v>
      </c>
      <c r="Z130" s="20"/>
      <c r="AA130" s="20"/>
      <c r="AB130" s="20"/>
      <c r="AC130" s="20"/>
      <c r="AD130" s="20"/>
      <c r="AE130" s="41"/>
    </row>
    <row r="131" spans="1:31">
      <c r="A131" s="32" t="str">
        <f t="shared" si="57"/>
        <v>TU (algae)</v>
      </c>
      <c r="B131" s="55">
        <f>B126/B26</f>
        <v>2.8494850893301781E-8</v>
      </c>
      <c r="C131" s="55">
        <f>C126/C26</f>
        <v>3.338076300699083E-7</v>
      </c>
      <c r="D131" s="55">
        <f>D126/D26</f>
        <v>0</v>
      </c>
      <c r="E131" s="55">
        <f>E126/E26</f>
        <v>0</v>
      </c>
      <c r="F131" s="55">
        <f>F126/F26</f>
        <v>0</v>
      </c>
      <c r="G131" s="41"/>
      <c r="I131" s="32" t="str">
        <f t="shared" si="64"/>
        <v>TU (algae)</v>
      </c>
      <c r="J131" s="55">
        <f>J126/B26</f>
        <v>0</v>
      </c>
      <c r="K131" s="55">
        <f>K126/C26</f>
        <v>1.2442657527563304E-7</v>
      </c>
      <c r="L131" s="55">
        <f>L126/D26</f>
        <v>0</v>
      </c>
      <c r="M131" s="55">
        <f>M126/E26</f>
        <v>0</v>
      </c>
      <c r="N131" s="55">
        <f>N126/F26</f>
        <v>0</v>
      </c>
      <c r="O131" s="41"/>
      <c r="Q131" s="32" t="str">
        <f t="shared" si="60"/>
        <v>TU (algae)</v>
      </c>
      <c r="R131" s="55">
        <f>R126/B26</f>
        <v>0</v>
      </c>
      <c r="S131" s="55">
        <f>S126/C26</f>
        <v>5.4351920600614551E-7</v>
      </c>
      <c r="T131" s="55">
        <f>T126/D26</f>
        <v>0</v>
      </c>
      <c r="U131" s="55">
        <f>U126/E26</f>
        <v>3.5529117238706903E-6</v>
      </c>
      <c r="V131" s="55">
        <f>V126/F26</f>
        <v>4.2224336420982968E-8</v>
      </c>
      <c r="W131" s="41"/>
      <c r="Y131" s="32" t="str">
        <f t="shared" si="62"/>
        <v>TU (algae)</v>
      </c>
      <c r="Z131" s="55">
        <f>Z126/B26</f>
        <v>0</v>
      </c>
      <c r="AA131" s="55">
        <f>AA126/C26</f>
        <v>0</v>
      </c>
      <c r="AB131" s="55">
        <f>AB126/D26</f>
        <v>0</v>
      </c>
      <c r="AC131" s="55">
        <f>AC126/E26</f>
        <v>1.3232984293193715E-7</v>
      </c>
      <c r="AD131" s="55">
        <f>AD126/F26</f>
        <v>0</v>
      </c>
      <c r="AE131" s="41"/>
    </row>
    <row r="132" spans="1:31">
      <c r="A132" s="32" t="str">
        <f t="shared" si="57"/>
        <v>STU (algae)</v>
      </c>
      <c r="B132" s="20"/>
      <c r="C132" s="20"/>
      <c r="D132" s="20"/>
      <c r="E132" s="20"/>
      <c r="F132" s="20"/>
      <c r="G132" s="41">
        <f>SUM(B131:F131)</f>
        <v>3.6230248096321009E-7</v>
      </c>
      <c r="I132" s="32" t="str">
        <f t="shared" si="64"/>
        <v>STU (algae)</v>
      </c>
      <c r="J132" s="20"/>
      <c r="K132" s="20"/>
      <c r="L132" s="20"/>
      <c r="M132" s="20"/>
      <c r="N132" s="20"/>
      <c r="O132" s="41">
        <f>SUM(J131:N131)</f>
        <v>1.2442657527563304E-7</v>
      </c>
      <c r="Q132" s="32" t="str">
        <f t="shared" si="60"/>
        <v>STU (algae)</v>
      </c>
      <c r="R132" s="20"/>
      <c r="S132" s="20"/>
      <c r="T132" s="20"/>
      <c r="U132" s="20"/>
      <c r="V132" s="20"/>
      <c r="W132" s="41">
        <f>SUM(R131:V131)</f>
        <v>4.1386552662978193E-6</v>
      </c>
      <c r="Y132" s="32" t="str">
        <f t="shared" si="62"/>
        <v>STU (algae)</v>
      </c>
      <c r="Z132" s="20"/>
      <c r="AA132" s="20"/>
      <c r="AB132" s="20"/>
      <c r="AC132" s="20"/>
      <c r="AD132" s="20"/>
      <c r="AE132" s="41">
        <f>SUM(Z131:AD131)</f>
        <v>1.3232984293193715E-7</v>
      </c>
    </row>
    <row r="133" spans="1:31">
      <c r="A133" s="32" t="str">
        <f t="shared" si="57"/>
        <v>TU (daphnia)</v>
      </c>
      <c r="B133" s="20">
        <f>B126/B27</f>
        <v>2.3080829223574441E-8</v>
      </c>
      <c r="C133" s="20">
        <f>C126/C27</f>
        <v>3.9271485890577442E-8</v>
      </c>
      <c r="D133" s="20">
        <f>D126/D27</f>
        <v>0</v>
      </c>
      <c r="E133" s="20">
        <f>E126/E27</f>
        <v>0</v>
      </c>
      <c r="F133" s="20">
        <f>F126/F27</f>
        <v>0</v>
      </c>
      <c r="G133" s="41"/>
      <c r="I133" s="32" t="str">
        <f t="shared" si="64"/>
        <v>TU (daphnia)</v>
      </c>
      <c r="J133" s="20">
        <f>J126/B27</f>
        <v>0</v>
      </c>
      <c r="K133" s="20">
        <f>K126/C27</f>
        <v>1.4638420620662712E-8</v>
      </c>
      <c r="L133" s="20">
        <f>L126/D27</f>
        <v>0</v>
      </c>
      <c r="M133" s="20">
        <f>M126/E27</f>
        <v>0</v>
      </c>
      <c r="N133" s="20">
        <f>N126/F27</f>
        <v>0</v>
      </c>
      <c r="O133" s="41"/>
      <c r="Q133" s="32" t="str">
        <f t="shared" si="60"/>
        <v>TU (daphnia)</v>
      </c>
      <c r="R133" s="20">
        <f>R126/B27</f>
        <v>0</v>
      </c>
      <c r="S133" s="20">
        <f>S126/C27</f>
        <v>6.3943436000723008E-8</v>
      </c>
      <c r="T133" s="20">
        <f>T126/D27</f>
        <v>0</v>
      </c>
      <c r="U133" s="20">
        <f>U126/E27</f>
        <v>7.1343608913066075E-8</v>
      </c>
      <c r="V133" s="20">
        <f>V126/F27</f>
        <v>1.1362321434776057E-7</v>
      </c>
      <c r="W133" s="41"/>
      <c r="Y133" s="32" t="str">
        <f t="shared" si="62"/>
        <v>TU (daphnia)</v>
      </c>
      <c r="Z133" s="20">
        <f>Z126/B27</f>
        <v>0</v>
      </c>
      <c r="AA133" s="20">
        <f>AA126/C27</f>
        <v>0</v>
      </c>
      <c r="AB133" s="20">
        <f>AB126/D27</f>
        <v>0</v>
      </c>
      <c r="AC133" s="20">
        <f>AC126/E27</f>
        <v>2.6572257616854852E-9</v>
      </c>
      <c r="AD133" s="20">
        <f>AD126/F27</f>
        <v>0</v>
      </c>
      <c r="AE133" s="41"/>
    </row>
    <row r="134" spans="1:31">
      <c r="A134" s="32" t="str">
        <f t="shared" si="57"/>
        <v>STU (daphnia)</v>
      </c>
      <c r="B134" s="20"/>
      <c r="C134" s="20"/>
      <c r="D134" s="20"/>
      <c r="E134" s="20"/>
      <c r="F134" s="20"/>
      <c r="G134" s="41">
        <f>SUM(B133:F133)</f>
        <v>6.2352315114151883E-8</v>
      </c>
      <c r="I134" s="32" t="str">
        <f t="shared" si="64"/>
        <v>STU (daphnia)</v>
      </c>
      <c r="J134" s="20"/>
      <c r="K134" s="20"/>
      <c r="L134" s="20"/>
      <c r="M134" s="20"/>
      <c r="N134" s="20"/>
      <c r="O134" s="41">
        <f>SUM(J133:N133)</f>
        <v>1.4638420620662712E-8</v>
      </c>
      <c r="Q134" s="32" t="str">
        <f t="shared" si="60"/>
        <v>STU (daphnia)</v>
      </c>
      <c r="R134" s="20"/>
      <c r="S134" s="20"/>
      <c r="T134" s="20"/>
      <c r="U134" s="20"/>
      <c r="V134" s="20"/>
      <c r="W134" s="41">
        <f>SUM(R133:V133)</f>
        <v>2.4891025926154965E-7</v>
      </c>
      <c r="Y134" s="32" t="str">
        <f t="shared" si="62"/>
        <v>STU (daphnia)</v>
      </c>
      <c r="Z134" s="20"/>
      <c r="AA134" s="20"/>
      <c r="AB134" s="20"/>
      <c r="AC134" s="20"/>
      <c r="AD134" s="20"/>
      <c r="AE134" s="41">
        <f>SUM(Z133:AD133)</f>
        <v>2.6572257616854852E-9</v>
      </c>
    </row>
    <row r="135" spans="1:31">
      <c r="A135" s="32" t="str">
        <f t="shared" si="57"/>
        <v>TU (fish)</v>
      </c>
      <c r="B135" s="20">
        <f>B126/B28</f>
        <v>2.3080829223574441E-8</v>
      </c>
      <c r="C135" s="20">
        <f>C126/C28</f>
        <v>1.582026682795774E-8</v>
      </c>
      <c r="D135" s="20">
        <f>D126/D28</f>
        <v>0</v>
      </c>
      <c r="E135" s="20">
        <f>E126/E28</f>
        <v>0</v>
      </c>
      <c r="F135" s="20">
        <f>F126/F28</f>
        <v>0</v>
      </c>
      <c r="G135" s="41"/>
      <c r="I135" s="32" t="str">
        <f t="shared" si="64"/>
        <v>TU (fish)</v>
      </c>
      <c r="J135" s="20">
        <f>J126/B28</f>
        <v>0</v>
      </c>
      <c r="K135" s="20">
        <f>K126/C28</f>
        <v>5.8969940888925612E-9</v>
      </c>
      <c r="L135" s="20">
        <f>L126/D28</f>
        <v>0</v>
      </c>
      <c r="M135" s="20">
        <f>M126/E28</f>
        <v>0</v>
      </c>
      <c r="N135" s="20">
        <f>N126/F28</f>
        <v>0</v>
      </c>
      <c r="O135" s="41"/>
      <c r="Q135" s="32" t="str">
        <f t="shared" si="60"/>
        <v>TU (fish)</v>
      </c>
      <c r="R135" s="20">
        <f>R126/B28</f>
        <v>0</v>
      </c>
      <c r="S135" s="20">
        <f>S126/C28</f>
        <v>2.5759204076120642E-8</v>
      </c>
      <c r="T135" s="20">
        <f>T126/D28</f>
        <v>0</v>
      </c>
      <c r="U135" s="20">
        <f>U126/E28</f>
        <v>3.5529117238706902E-8</v>
      </c>
      <c r="V135" s="20">
        <f>V126/F28</f>
        <v>1.0153947567903048E-7</v>
      </c>
      <c r="W135" s="41"/>
      <c r="Y135" s="32" t="str">
        <f t="shared" si="62"/>
        <v>TU (fish)</v>
      </c>
      <c r="Z135" s="20">
        <f>Z126/B28</f>
        <v>0</v>
      </c>
      <c r="AA135" s="20">
        <f>AA126/C28</f>
        <v>0</v>
      </c>
      <c r="AB135" s="20">
        <f>AB126/D28</f>
        <v>0</v>
      </c>
      <c r="AC135" s="20">
        <f>AC126/E28</f>
        <v>1.3232984293193716E-9</v>
      </c>
      <c r="AD135" s="20">
        <f>AD126/F28</f>
        <v>0</v>
      </c>
      <c r="AE135" s="41"/>
    </row>
    <row r="136" spans="1:31">
      <c r="A136" s="32" t="str">
        <f t="shared" si="57"/>
        <v>STU (fish)</v>
      </c>
      <c r="B136" s="20"/>
      <c r="C136" s="20"/>
      <c r="D136" s="20"/>
      <c r="E136" s="20"/>
      <c r="F136" s="20"/>
      <c r="G136" s="41">
        <f>SUM(B135:F135)</f>
        <v>3.8901096051532177E-8</v>
      </c>
      <c r="I136" s="32" t="str">
        <f t="shared" si="64"/>
        <v>STU (fish)</v>
      </c>
      <c r="J136" s="20"/>
      <c r="K136" s="20"/>
      <c r="L136" s="20"/>
      <c r="M136" s="20"/>
      <c r="N136" s="20"/>
      <c r="O136" s="41">
        <f>SUM(J135:N135)</f>
        <v>5.8969940888925612E-9</v>
      </c>
      <c r="Q136" s="32" t="str">
        <f t="shared" si="60"/>
        <v>STU (fish)</v>
      </c>
      <c r="R136" s="20"/>
      <c r="S136" s="20"/>
      <c r="T136" s="20"/>
      <c r="U136" s="20"/>
      <c r="V136" s="20"/>
      <c r="W136" s="41">
        <f>SUM(R135:V135)</f>
        <v>1.6282779699385804E-7</v>
      </c>
      <c r="Y136" s="32" t="str">
        <f t="shared" si="62"/>
        <v>STU (fish)</v>
      </c>
      <c r="Z136" s="20"/>
      <c r="AA136" s="20"/>
      <c r="AB136" s="20"/>
      <c r="AC136" s="20"/>
      <c r="AD136" s="20"/>
      <c r="AE136" s="41">
        <f>SUM(Z135:AD135)</f>
        <v>1.3232984293193716E-9</v>
      </c>
    </row>
    <row r="137" spans="1:31">
      <c r="A137" s="32" t="str">
        <f t="shared" si="57"/>
        <v>RCRmix(STUa-d-f)</v>
      </c>
      <c r="B137" s="20"/>
      <c r="C137" s="20"/>
      <c r="D137" s="20"/>
      <c r="E137" s="20"/>
      <c r="F137" s="20"/>
      <c r="G137" s="52">
        <f>MAX(G132,G134,G136)*1000</f>
        <v>3.6230248096321007E-4</v>
      </c>
      <c r="I137" s="32" t="str">
        <f t="shared" si="64"/>
        <v>RCRmix(STUa-d-f)</v>
      </c>
      <c r="J137" s="20"/>
      <c r="K137" s="20"/>
      <c r="L137" s="20"/>
      <c r="M137" s="20"/>
      <c r="N137" s="20"/>
      <c r="O137" s="52">
        <f>MAX(O132,O134,O136)*1000</f>
        <v>1.2442657527563306E-4</v>
      </c>
      <c r="Q137" s="32" t="str">
        <f t="shared" si="60"/>
        <v>RCRmix(STUa-d-f)</v>
      </c>
      <c r="R137" s="20"/>
      <c r="S137" s="20"/>
      <c r="T137" s="20"/>
      <c r="U137" s="20"/>
      <c r="V137" s="20"/>
      <c r="W137" s="52">
        <f>MAX(W132,W134,W136)*1000</f>
        <v>4.1386552662978195E-3</v>
      </c>
      <c r="Y137" s="32" t="str">
        <f t="shared" si="62"/>
        <v>RCRmix(STUa-d-f)</v>
      </c>
      <c r="Z137" s="20"/>
      <c r="AA137" s="20"/>
      <c r="AB137" s="20"/>
      <c r="AC137" s="20"/>
      <c r="AD137" s="20"/>
      <c r="AE137" s="52">
        <f>MAX(AE132,AE134,AE136)*1000</f>
        <v>1.3232984293193715E-4</v>
      </c>
    </row>
    <row r="138" spans="1:31">
      <c r="A138" s="32">
        <f t="shared" si="57"/>
        <v>0</v>
      </c>
      <c r="B138" s="20"/>
      <c r="C138" s="20"/>
      <c r="D138" s="20"/>
      <c r="E138" s="20"/>
      <c r="F138" s="20"/>
      <c r="G138" s="41"/>
      <c r="I138" s="32">
        <f t="shared" si="64"/>
        <v>0</v>
      </c>
      <c r="J138" s="20"/>
      <c r="K138" s="20"/>
      <c r="L138" s="20"/>
      <c r="M138" s="20"/>
      <c r="N138" s="20"/>
      <c r="O138" s="41"/>
      <c r="Q138" s="32">
        <f t="shared" si="60"/>
        <v>0</v>
      </c>
      <c r="R138" s="20"/>
      <c r="S138" s="20"/>
      <c r="T138" s="20"/>
      <c r="U138" s="20"/>
      <c r="V138" s="20"/>
      <c r="W138" s="41"/>
      <c r="Y138" s="32">
        <f t="shared" si="62"/>
        <v>0</v>
      </c>
      <c r="Z138" s="20"/>
      <c r="AA138" s="20"/>
      <c r="AB138" s="20"/>
      <c r="AC138" s="20"/>
      <c r="AD138" s="20"/>
      <c r="AE138" s="41"/>
    </row>
    <row r="139" spans="1:31">
      <c r="A139" s="32" t="str">
        <f t="shared" si="57"/>
        <v>TU (americamys)</v>
      </c>
      <c r="B139" s="20">
        <f>B126/B29</f>
        <v>3.3450477135615129E-7</v>
      </c>
      <c r="C139" s="20">
        <f>C126/C29</f>
        <v>8.7844113176291656E-5</v>
      </c>
      <c r="D139" s="20">
        <f>D126/D29</f>
        <v>0</v>
      </c>
      <c r="E139" s="20">
        <f>E126/E29</f>
        <v>0</v>
      </c>
      <c r="F139" s="20">
        <f>F126/F29</f>
        <v>0</v>
      </c>
      <c r="G139" s="41"/>
      <c r="I139" s="32" t="str">
        <f t="shared" si="64"/>
        <v>TU (americamys)</v>
      </c>
      <c r="J139" s="20">
        <f>J126/B29</f>
        <v>0</v>
      </c>
      <c r="K139" s="20">
        <f>K126/C29</f>
        <v>3.2743835598850802E-5</v>
      </c>
      <c r="L139" s="20">
        <f>L126/D29</f>
        <v>0</v>
      </c>
      <c r="M139" s="20">
        <f>M126/E29</f>
        <v>0</v>
      </c>
      <c r="N139" s="20">
        <f>N126/F29</f>
        <v>0</v>
      </c>
      <c r="O139" s="41"/>
      <c r="Q139" s="32" t="str">
        <f t="shared" si="60"/>
        <v>TU (americamys)</v>
      </c>
      <c r="R139" s="20">
        <f>R126/B29</f>
        <v>0</v>
      </c>
      <c r="S139" s="20">
        <f>S126/C29</f>
        <v>1.4303137000161724E-4</v>
      </c>
      <c r="T139" s="20">
        <f>T126/D29</f>
        <v>0</v>
      </c>
      <c r="U139" s="20">
        <f>U126/E29</f>
        <v>5.383199581622258E-5</v>
      </c>
      <c r="V139" s="20">
        <f>V126/F29</f>
        <v>8.2541767326179614E-5</v>
      </c>
      <c r="W139" s="41"/>
      <c r="Y139" s="32" t="str">
        <f t="shared" si="62"/>
        <v>TU (americamys)</v>
      </c>
      <c r="Z139" s="20">
        <f>Z126/B29</f>
        <v>0</v>
      </c>
      <c r="AA139" s="20">
        <f>AA126/C29</f>
        <v>0</v>
      </c>
      <c r="AB139" s="20">
        <f>AB126/D29</f>
        <v>0</v>
      </c>
      <c r="AC139" s="20">
        <f>AC126/E29</f>
        <v>2.0049976201808658E-6</v>
      </c>
      <c r="AD139" s="20">
        <f>AD126/F29</f>
        <v>0</v>
      </c>
      <c r="AE139" s="41"/>
    </row>
    <row r="140" spans="1:31">
      <c r="A140" s="32" t="str">
        <f t="shared" si="57"/>
        <v>STU (americamys)</v>
      </c>
      <c r="B140" s="20"/>
      <c r="C140" s="20"/>
      <c r="D140" s="20"/>
      <c r="E140" s="20"/>
      <c r="F140" s="20"/>
      <c r="G140" s="41">
        <f>SUM(B139:F139)</f>
        <v>8.8178617947647813E-5</v>
      </c>
      <c r="I140" s="32" t="str">
        <f t="shared" si="64"/>
        <v>STU (americamys)</v>
      </c>
      <c r="J140" s="20"/>
      <c r="K140" s="20"/>
      <c r="L140" s="20"/>
      <c r="M140" s="20"/>
      <c r="N140" s="20"/>
      <c r="O140" s="41">
        <f>SUM(J139:N139)</f>
        <v>3.2743835598850802E-5</v>
      </c>
      <c r="Q140" s="32" t="str">
        <f t="shared" si="60"/>
        <v>STU (americamys)</v>
      </c>
      <c r="R140" s="20"/>
      <c r="S140" s="20"/>
      <c r="T140" s="20"/>
      <c r="U140" s="20"/>
      <c r="V140" s="20"/>
      <c r="W140" s="41">
        <f>SUM(R139:V139)</f>
        <v>2.794051331440194E-4</v>
      </c>
      <c r="Y140" s="32" t="str">
        <f t="shared" si="62"/>
        <v>STU (americamys)</v>
      </c>
      <c r="Z140" s="20"/>
      <c r="AA140" s="20"/>
      <c r="AB140" s="20"/>
      <c r="AC140" s="20"/>
      <c r="AD140" s="20"/>
      <c r="AE140" s="41">
        <f>SUM(Z139:AD139)</f>
        <v>2.0049976201808658E-6</v>
      </c>
    </row>
    <row r="141" spans="1:31">
      <c r="A141" s="32" t="str">
        <f t="shared" si="57"/>
        <v>RCRmix (STUa-a-f)</v>
      </c>
      <c r="B141" s="20"/>
      <c r="C141" s="20"/>
      <c r="D141" s="20"/>
      <c r="E141" s="20"/>
      <c r="F141" s="20"/>
      <c r="G141" s="52">
        <f>MAX(G132,G136,G140)*1000</f>
        <v>8.8178617947647808E-2</v>
      </c>
      <c r="I141" s="32" t="str">
        <f t="shared" si="64"/>
        <v>RCRmix (STUa-a-f)</v>
      </c>
      <c r="J141" s="20"/>
      <c r="K141" s="20"/>
      <c r="L141" s="20"/>
      <c r="M141" s="20"/>
      <c r="N141" s="20"/>
      <c r="O141" s="52">
        <f>MAX(O132,O136,O140)*1000</f>
        <v>3.2743835598850801E-2</v>
      </c>
      <c r="Q141" s="32" t="str">
        <f t="shared" si="60"/>
        <v>RCRmix (STUa-a-f)</v>
      </c>
      <c r="R141" s="20"/>
      <c r="S141" s="20"/>
      <c r="T141" s="20"/>
      <c r="U141" s="20"/>
      <c r="V141" s="20"/>
      <c r="W141" s="49">
        <f>MAX(W132,W136,W140)*1000</f>
        <v>0.27940513314401938</v>
      </c>
      <c r="Y141" s="32" t="str">
        <f t="shared" si="62"/>
        <v>RCRmix (STUa-a-f)</v>
      </c>
      <c r="Z141" s="20"/>
      <c r="AA141" s="20"/>
      <c r="AB141" s="20"/>
      <c r="AC141" s="20"/>
      <c r="AD141" s="20"/>
      <c r="AE141" s="52">
        <f>MAX(AE132,AE136,AE140)*1000</f>
        <v>2.004997620180866E-3</v>
      </c>
    </row>
    <row r="142" spans="1:31">
      <c r="A142" s="32">
        <f t="shared" si="57"/>
        <v>0</v>
      </c>
      <c r="B142" s="20"/>
      <c r="C142" s="20"/>
      <c r="D142" s="20"/>
      <c r="E142" s="20"/>
      <c r="F142" s="20"/>
      <c r="G142" s="41"/>
      <c r="I142" s="32">
        <f t="shared" si="64"/>
        <v>0</v>
      </c>
      <c r="J142" s="20"/>
      <c r="K142" s="20"/>
      <c r="L142" s="20"/>
      <c r="M142" s="20"/>
      <c r="N142" s="20"/>
      <c r="O142" s="41"/>
      <c r="Q142" s="32">
        <f t="shared" si="60"/>
        <v>0</v>
      </c>
      <c r="R142" s="20"/>
      <c r="S142" s="20"/>
      <c r="T142" s="20"/>
      <c r="U142" s="20"/>
      <c r="V142" s="20"/>
      <c r="W142" s="41"/>
      <c r="Y142" s="32">
        <f t="shared" si="62"/>
        <v>0</v>
      </c>
      <c r="Z142" s="20"/>
      <c r="AA142" s="20"/>
      <c r="AB142" s="20"/>
      <c r="AC142" s="20"/>
      <c r="AD142" s="20"/>
      <c r="AE142" s="41"/>
    </row>
    <row r="143" spans="1:31">
      <c r="A143" s="32" t="str">
        <f t="shared" si="57"/>
        <v>TU (chironomus riparius)</v>
      </c>
      <c r="B143" s="20">
        <f>B126/B30</f>
        <v>6.5945226353069825E-5</v>
      </c>
      <c r="C143" s="20">
        <f>C126/C30</f>
        <v>2.5876560470535528E-4</v>
      </c>
      <c r="D143" s="20">
        <f>D126/D30</f>
        <v>0</v>
      </c>
      <c r="E143" s="20">
        <f>E126/E30</f>
        <v>0</v>
      </c>
      <c r="F143" s="20">
        <f>F126/F30</f>
        <v>0</v>
      </c>
      <c r="G143" s="41"/>
      <c r="I143" s="32" t="str">
        <f t="shared" si="64"/>
        <v>TU (chironomus riparius)</v>
      </c>
      <c r="J143" s="20">
        <f>J126/B30</f>
        <v>0</v>
      </c>
      <c r="K143" s="20">
        <f>K126/C30</f>
        <v>9.6454709515994617E-5</v>
      </c>
      <c r="L143" s="20">
        <f>L126/D30</f>
        <v>0</v>
      </c>
      <c r="M143" s="20">
        <f>M126/E30</f>
        <v>0</v>
      </c>
      <c r="N143" s="20">
        <f>N126/F30</f>
        <v>0</v>
      </c>
      <c r="O143" s="41"/>
      <c r="Q143" s="32" t="str">
        <f t="shared" si="60"/>
        <v>TU (chironomus riparius)</v>
      </c>
      <c r="R143" s="20">
        <f>R126/B30</f>
        <v>0</v>
      </c>
      <c r="S143" s="20">
        <f>S126/C30</f>
        <v>4.2133271783422133E-4</v>
      </c>
      <c r="T143" s="20">
        <f>T126/D30</f>
        <v>0</v>
      </c>
      <c r="U143" s="20">
        <f>U126/E30</f>
        <v>1.7764558619353451E-4</v>
      </c>
      <c r="V143" s="20">
        <f>V126/F30</f>
        <v>1.4215526595064267E-3</v>
      </c>
      <c r="W143" s="41"/>
      <c r="Y143" s="32" t="str">
        <f t="shared" si="62"/>
        <v>TU (chironomus riparius)</v>
      </c>
      <c r="Z143" s="20">
        <f>Z126/B30</f>
        <v>0</v>
      </c>
      <c r="AA143" s="20">
        <f>AA126/C30</f>
        <v>0</v>
      </c>
      <c r="AB143" s="20">
        <f>AB126/D30</f>
        <v>0</v>
      </c>
      <c r="AC143" s="20">
        <f>AC126/E30</f>
        <v>6.6164921465968577E-6</v>
      </c>
      <c r="AD143" s="20">
        <f>AD126/F30</f>
        <v>0</v>
      </c>
      <c r="AE143" s="41"/>
    </row>
    <row r="144" spans="1:31">
      <c r="A144" s="32" t="str">
        <f t="shared" si="57"/>
        <v>STU (chironomus riparius)</v>
      </c>
      <c r="B144" s="20"/>
      <c r="C144" s="20"/>
      <c r="D144" s="20"/>
      <c r="E144" s="20"/>
      <c r="F144" s="20"/>
      <c r="G144" s="41">
        <f>SUM(B143:F143)</f>
        <v>3.2471083105842512E-4</v>
      </c>
      <c r="I144" s="32" t="str">
        <f t="shared" si="64"/>
        <v>STU (chironomus riparius)</v>
      </c>
      <c r="J144" s="20"/>
      <c r="K144" s="20"/>
      <c r="L144" s="20"/>
      <c r="M144" s="20"/>
      <c r="N144" s="20"/>
      <c r="O144" s="41">
        <f>SUM(J143:N143)</f>
        <v>9.6454709515994617E-5</v>
      </c>
      <c r="Q144" s="32" t="str">
        <f t="shared" si="60"/>
        <v>STU (chironomus riparius)</v>
      </c>
      <c r="R144" s="20"/>
      <c r="S144" s="20"/>
      <c r="T144" s="20"/>
      <c r="U144" s="20"/>
      <c r="V144" s="20"/>
      <c r="W144" s="41">
        <f>SUM(R143:V143)</f>
        <v>2.0205309635341825E-3</v>
      </c>
      <c r="Y144" s="32" t="str">
        <f t="shared" si="62"/>
        <v>STU (chironomus riparius)</v>
      </c>
      <c r="Z144" s="20"/>
      <c r="AA144" s="20"/>
      <c r="AB144" s="20"/>
      <c r="AC144" s="20"/>
      <c r="AD144" s="20"/>
      <c r="AE144" s="41">
        <f>SUM(Z143:AD143)</f>
        <v>6.6164921465968577E-6</v>
      </c>
    </row>
    <row r="145" spans="1:31">
      <c r="A145" s="32" t="str">
        <f t="shared" si="57"/>
        <v>RCRmix (STUa-criparius-f)</v>
      </c>
      <c r="B145" s="20"/>
      <c r="C145" s="20"/>
      <c r="D145" s="20"/>
      <c r="E145" s="20"/>
      <c r="F145" s="20"/>
      <c r="G145" s="49">
        <f>MAX(G132,G136,G144)*1000</f>
        <v>0.32471083105842513</v>
      </c>
      <c r="I145" s="32" t="str">
        <f t="shared" si="64"/>
        <v>RCRmix (STUa-criparius-f)</v>
      </c>
      <c r="J145" s="20"/>
      <c r="K145" s="20"/>
      <c r="L145" s="20"/>
      <c r="M145" s="20"/>
      <c r="N145" s="20"/>
      <c r="O145" s="52">
        <f>MAX(O132,O136,O144)*1000</f>
        <v>9.6454709515994622E-2</v>
      </c>
      <c r="Q145" s="32" t="str">
        <f t="shared" si="60"/>
        <v>RCRmix (STUa-criparius-f)</v>
      </c>
      <c r="R145" s="20"/>
      <c r="S145" s="20"/>
      <c r="T145" s="20"/>
      <c r="U145" s="20"/>
      <c r="V145" s="20"/>
      <c r="W145" s="57">
        <f>MAX(W132,W136,W144)*1000</f>
        <v>2.0205309635341826</v>
      </c>
      <c r="Y145" s="32" t="str">
        <f t="shared" si="62"/>
        <v>RCRmix (STUa-criparius-f)</v>
      </c>
      <c r="Z145" s="20"/>
      <c r="AA145" s="20"/>
      <c r="AB145" s="20"/>
      <c r="AC145" s="20"/>
      <c r="AD145" s="20"/>
      <c r="AE145" s="52">
        <f>MAX(AE132,AE136,AE144)*1000</f>
        <v>6.6164921465968578E-3</v>
      </c>
    </row>
    <row r="146" spans="1:31">
      <c r="A146" s="32">
        <f t="shared" si="57"/>
        <v>0</v>
      </c>
      <c r="B146" s="20"/>
      <c r="C146" s="20"/>
      <c r="D146" s="20"/>
      <c r="E146" s="20"/>
      <c r="F146" s="20"/>
      <c r="G146" s="41"/>
      <c r="I146" s="32">
        <f t="shared" si="64"/>
        <v>0</v>
      </c>
      <c r="J146" s="20"/>
      <c r="K146" s="20"/>
      <c r="L146" s="20"/>
      <c r="M146" s="20"/>
      <c r="N146" s="20"/>
      <c r="O146" s="41"/>
      <c r="Q146" s="32">
        <f t="shared" si="60"/>
        <v>0</v>
      </c>
      <c r="R146" s="20"/>
      <c r="S146" s="20"/>
      <c r="T146" s="20"/>
      <c r="U146" s="20"/>
      <c r="V146" s="20"/>
      <c r="W146" s="41"/>
      <c r="Y146" s="32">
        <f t="shared" si="62"/>
        <v>0</v>
      </c>
      <c r="Z146" s="20"/>
      <c r="AA146" s="20"/>
      <c r="AB146" s="20"/>
      <c r="AC146" s="20"/>
      <c r="AD146" s="20"/>
      <c r="AE146" s="41"/>
    </row>
    <row r="147" spans="1:31">
      <c r="A147" s="32" t="str">
        <f t="shared" si="57"/>
        <v>TU (chironomus dilutus)</v>
      </c>
      <c r="B147" s="20">
        <f>B126/B31</f>
        <v>1.7754484018134186E-4</v>
      </c>
      <c r="C147" s="20">
        <f>C126/C31</f>
        <v>1.3908651252912844E-2</v>
      </c>
      <c r="D147" s="20">
        <f>D126/D31</f>
        <v>0</v>
      </c>
      <c r="E147" s="20">
        <f>E126/E31</f>
        <v>0</v>
      </c>
      <c r="F147" s="20">
        <f>F126/F31</f>
        <v>0</v>
      </c>
      <c r="G147" s="41"/>
      <c r="I147" s="32" t="str">
        <f t="shared" si="64"/>
        <v>TU (chironomus dilutus)</v>
      </c>
      <c r="J147" s="20">
        <f>J126/B31</f>
        <v>0</v>
      </c>
      <c r="K147" s="20">
        <f>K126/C31</f>
        <v>5.1844406364847107E-3</v>
      </c>
      <c r="L147" s="20">
        <f>L126/D31</f>
        <v>0</v>
      </c>
      <c r="M147" s="20">
        <f>M126/E31</f>
        <v>0</v>
      </c>
      <c r="N147" s="20">
        <f>N126/F31</f>
        <v>0</v>
      </c>
      <c r="O147" s="41"/>
      <c r="Q147" s="32" t="str">
        <f t="shared" si="60"/>
        <v>TU (chironomus dilutus)</v>
      </c>
      <c r="R147" s="20">
        <f>R126/B31</f>
        <v>0</v>
      </c>
      <c r="S147" s="20">
        <f>S126/C31</f>
        <v>2.2646633583589395E-2</v>
      </c>
      <c r="T147" s="20">
        <f>T126/D31</f>
        <v>0</v>
      </c>
      <c r="U147" s="20">
        <f>U126/E31</f>
        <v>5.0755881769581294E-3</v>
      </c>
      <c r="V147" s="20">
        <f>V126/F31</f>
        <v>1.3467340984797726E-2</v>
      </c>
      <c r="W147" s="41"/>
      <c r="Y147" s="32" t="str">
        <f t="shared" si="62"/>
        <v>TU (chironomus dilutus)</v>
      </c>
      <c r="Z147" s="20">
        <f>Z126/B31</f>
        <v>0</v>
      </c>
      <c r="AA147" s="20">
        <f>AA126/C31</f>
        <v>0</v>
      </c>
      <c r="AB147" s="20">
        <f>AB126/D31</f>
        <v>0</v>
      </c>
      <c r="AC147" s="20">
        <f>AC126/E31</f>
        <v>1.8904263275991022E-4</v>
      </c>
      <c r="AD147" s="20">
        <f>AD126/F31</f>
        <v>0</v>
      </c>
      <c r="AE147" s="41"/>
    </row>
    <row r="148" spans="1:31">
      <c r="A148" s="32" t="str">
        <f t="shared" si="57"/>
        <v>STU (chironomus dilutus)</v>
      </c>
      <c r="B148" s="20"/>
      <c r="C148" s="20"/>
      <c r="D148" s="20"/>
      <c r="E148" s="20"/>
      <c r="F148" s="20"/>
      <c r="G148" s="41">
        <f>SUM(B147:F147)</f>
        <v>1.4086196093094186E-2</v>
      </c>
      <c r="I148" s="32" t="str">
        <f t="shared" si="64"/>
        <v>STU (chironomus dilutus)</v>
      </c>
      <c r="J148" s="20"/>
      <c r="K148" s="20"/>
      <c r="L148" s="20"/>
      <c r="M148" s="20"/>
      <c r="N148" s="20"/>
      <c r="O148" s="41">
        <f>SUM(J147:N147)</f>
        <v>5.1844406364847107E-3</v>
      </c>
      <c r="Q148" s="32" t="str">
        <f t="shared" si="60"/>
        <v>STU (chironomus dilutus)</v>
      </c>
      <c r="R148" s="20"/>
      <c r="S148" s="20"/>
      <c r="T148" s="20"/>
      <c r="U148" s="20"/>
      <c r="V148" s="20"/>
      <c r="W148" s="41">
        <f>SUM(R147:V147)</f>
        <v>4.118956274534525E-2</v>
      </c>
      <c r="Y148" s="32" t="str">
        <f t="shared" si="62"/>
        <v>STU (chironomus dilutus)</v>
      </c>
      <c r="Z148" s="20"/>
      <c r="AA148" s="20"/>
      <c r="AB148" s="20"/>
      <c r="AC148" s="20"/>
      <c r="AD148" s="20"/>
      <c r="AE148" s="41">
        <f>SUM(Z147:AD147)</f>
        <v>1.8904263275991022E-4</v>
      </c>
    </row>
    <row r="149" spans="1:31">
      <c r="A149" s="42" t="str">
        <f t="shared" si="57"/>
        <v>RCRmix (STUa-cdilutus-f)</v>
      </c>
      <c r="B149" s="43"/>
      <c r="C149" s="43"/>
      <c r="D149" s="43"/>
      <c r="E149" s="43"/>
      <c r="F149" s="43"/>
      <c r="G149" s="51">
        <f>MAX(G132,G136,G148)*1000</f>
        <v>14.086196093094186</v>
      </c>
      <c r="I149" s="42" t="str">
        <f t="shared" si="64"/>
        <v>RCRmix (STUa-cdilutus-f)</v>
      </c>
      <c r="J149" s="43"/>
      <c r="K149" s="43"/>
      <c r="L149" s="43"/>
      <c r="M149" s="43"/>
      <c r="N149" s="43"/>
      <c r="O149" s="51">
        <f>MAX(O132,O136,O148)*1000</f>
        <v>5.1844406364847107</v>
      </c>
      <c r="Q149" s="42" t="str">
        <f t="shared" si="60"/>
        <v>RCRmix (STUa-cdilutus-f)</v>
      </c>
      <c r="R149" s="43"/>
      <c r="S149" s="43"/>
      <c r="T149" s="43"/>
      <c r="U149" s="43"/>
      <c r="V149" s="43"/>
      <c r="W149" s="51">
        <f>MAX(W132,W136,W148)*1000</f>
        <v>41.189562745345249</v>
      </c>
      <c r="Y149" s="42" t="str">
        <f t="shared" si="62"/>
        <v>RCRmix (STUa-cdilutus-f)</v>
      </c>
      <c r="Z149" s="43"/>
      <c r="AA149" s="43"/>
      <c r="AB149" s="43"/>
      <c r="AC149" s="43"/>
      <c r="AD149" s="43"/>
      <c r="AE149" s="50">
        <f>MAX(AE132,AE136,AE148)*1000</f>
        <v>0.18904263275991023</v>
      </c>
    </row>
    <row r="158" spans="1:31" ht="45">
      <c r="B158" s="58"/>
      <c r="C158" s="66" t="str">
        <f>A45</f>
        <v>RCRmix(PEC/PNEC)</v>
      </c>
      <c r="D158" s="66" t="str">
        <f>A53</f>
        <v>RCRmix(STUa-d-f)</v>
      </c>
      <c r="E158" s="66" t="str">
        <f>A57</f>
        <v>RCRmix (STUa-a-f)</v>
      </c>
      <c r="F158" s="66" t="str">
        <f>A61</f>
        <v>RCRmix (STUa-criparius-f)</v>
      </c>
      <c r="G158" s="66" t="str">
        <f>A65</f>
        <v>RCRmix (STUa-cdilutus-f)</v>
      </c>
    </row>
    <row r="159" spans="1:31">
      <c r="B159" s="59" t="str">
        <f>A41</f>
        <v>S1</v>
      </c>
      <c r="C159" s="60">
        <f>G45</f>
        <v>0</v>
      </c>
      <c r="D159" s="60">
        <f>G53</f>
        <v>0</v>
      </c>
      <c r="E159" s="60">
        <f>G57</f>
        <v>0</v>
      </c>
      <c r="F159" s="60">
        <f>G61</f>
        <v>0</v>
      </c>
      <c r="G159" s="60">
        <f>G65</f>
        <v>0</v>
      </c>
      <c r="I159" s="2"/>
      <c r="J159" t="s">
        <v>24</v>
      </c>
    </row>
    <row r="160" spans="1:31">
      <c r="B160" s="59" t="str">
        <f>I41</f>
        <v>S2</v>
      </c>
      <c r="C160" s="60">
        <f>O45</f>
        <v>0</v>
      </c>
      <c r="D160" s="60">
        <f>O53</f>
        <v>0</v>
      </c>
      <c r="E160" s="60">
        <f>O57</f>
        <v>0</v>
      </c>
      <c r="F160" s="60">
        <f>O61</f>
        <v>0</v>
      </c>
      <c r="G160" s="60">
        <f>O65</f>
        <v>0</v>
      </c>
      <c r="I160" s="3"/>
      <c r="J160" t="s">
        <v>25</v>
      </c>
    </row>
    <row r="161" spans="2:10">
      <c r="B161" s="59" t="str">
        <f>Q41</f>
        <v>S3</v>
      </c>
      <c r="C161" s="61">
        <f>W45</f>
        <v>0.56288443475436478</v>
      </c>
      <c r="D161" s="60">
        <f>W53</f>
        <v>6.4985747800217505E-4</v>
      </c>
      <c r="E161" s="61">
        <f>W57</f>
        <v>0.1354212942370068</v>
      </c>
      <c r="F161" s="61">
        <f>W61</f>
        <v>0.39968580166173046</v>
      </c>
      <c r="G161" s="62">
        <f>W65</f>
        <v>21.302430634327802</v>
      </c>
      <c r="I161" s="4"/>
      <c r="J161" t="s">
        <v>26</v>
      </c>
    </row>
    <row r="162" spans="2:10">
      <c r="B162" s="59" t="str">
        <f>Y41</f>
        <v>S4</v>
      </c>
      <c r="C162" s="60">
        <f>AE45</f>
        <v>1.4184950812639016E-4</v>
      </c>
      <c r="D162" s="60">
        <f>AE53</f>
        <v>7.0924754063195078E-5</v>
      </c>
      <c r="E162" s="60">
        <f>AE57</f>
        <v>1.0746174858059861E-3</v>
      </c>
      <c r="F162" s="60">
        <f>AE61</f>
        <v>3.5462377031597538E-3</v>
      </c>
      <c r="G162" s="61">
        <f>AE65</f>
        <v>0.10132107723313583</v>
      </c>
    </row>
    <row r="163" spans="2:10">
      <c r="B163" s="59" t="str">
        <f>AG41</f>
        <v>S5</v>
      </c>
      <c r="C163" s="60">
        <f>AM45</f>
        <v>9.6783716714427467E-2</v>
      </c>
      <c r="D163" s="60">
        <f>AM53</f>
        <v>8.7105345042984717E-5</v>
      </c>
      <c r="E163" s="60">
        <f>AM57</f>
        <v>2.2922459221838085E-2</v>
      </c>
      <c r="F163" s="60">
        <f>AM61</f>
        <v>6.7523523289135454E-2</v>
      </c>
      <c r="G163" s="62">
        <f>AM65</f>
        <v>3.6293893767910301</v>
      </c>
    </row>
    <row r="164" spans="2:10">
      <c r="B164" s="59" t="str">
        <f>A69</f>
        <v>S6</v>
      </c>
      <c r="C164" s="60">
        <f>G73</f>
        <v>4.5722320645876814E-2</v>
      </c>
      <c r="D164" s="60">
        <f>G81</f>
        <v>7.5474268855407246E-5</v>
      </c>
      <c r="E164" s="60">
        <f>G85</f>
        <v>1.2004948185991425E-2</v>
      </c>
      <c r="F164" s="60">
        <f>G89</f>
        <v>3.6682547720168483E-2</v>
      </c>
      <c r="G164" s="62">
        <f>G93</f>
        <v>1.8001791782271301</v>
      </c>
    </row>
    <row r="165" spans="2:10">
      <c r="B165" s="59" t="str">
        <f>I69</f>
        <v>S7</v>
      </c>
      <c r="C165" s="60">
        <f>O73</f>
        <v>9.3353961880069336E-2</v>
      </c>
      <c r="D165" s="60">
        <f>O81</f>
        <v>1.7004956155029498E-4</v>
      </c>
      <c r="E165" s="60">
        <f>O85</f>
        <v>2.8682758310303702E-2</v>
      </c>
      <c r="F165" s="60">
        <f>O89</f>
        <v>8.1229744415524885E-2</v>
      </c>
      <c r="G165" s="62">
        <f>O93</f>
        <v>3.9689113801263942</v>
      </c>
    </row>
    <row r="166" spans="2:10">
      <c r="B166" s="59" t="str">
        <f>Q69</f>
        <v>S8</v>
      </c>
      <c r="C166" s="61">
        <f>W73</f>
        <v>0.17374648146514038</v>
      </c>
      <c r="D166" s="60">
        <f>W81</f>
        <v>2.7574858015340912E-4</v>
      </c>
      <c r="E166" s="60">
        <f>W85</f>
        <v>4.2905833793009586E-2</v>
      </c>
      <c r="F166" s="61">
        <f>W89</f>
        <v>0.12703120348813421</v>
      </c>
      <c r="G166" s="62">
        <f>W93</f>
        <v>6.6773693860901968</v>
      </c>
    </row>
    <row r="167" spans="2:10">
      <c r="B167" s="59" t="str">
        <f>Y69</f>
        <v>S9</v>
      </c>
      <c r="C167" s="60">
        <f>AE73</f>
        <v>3.1724610762364096E-2</v>
      </c>
      <c r="D167" s="60">
        <f>AE81</f>
        <v>8.201561677236977E-5</v>
      </c>
      <c r="E167" s="60">
        <f>AE85</f>
        <v>9.1278216593931889E-3</v>
      </c>
      <c r="F167" s="60">
        <f>AE89</f>
        <v>2.6594610083689248E-2</v>
      </c>
      <c r="G167" s="62">
        <f>AE93</f>
        <v>1.3169988579529195</v>
      </c>
    </row>
    <row r="168" spans="2:10">
      <c r="B168" s="59" t="str">
        <f>AG69</f>
        <v>S10</v>
      </c>
      <c r="C168" s="61">
        <f>AM73</f>
        <v>0.12881895992303269</v>
      </c>
      <c r="D168" s="60">
        <f>AM81</f>
        <v>1.7691235788193425E-4</v>
      </c>
      <c r="E168" s="60">
        <f>AM85</f>
        <v>3.2319415043990635E-2</v>
      </c>
      <c r="F168" s="61">
        <f>AM89</f>
        <v>0.11300384140479731</v>
      </c>
      <c r="G168" s="62">
        <f>AM93</f>
        <v>5.0658125233356506</v>
      </c>
    </row>
    <row r="169" spans="2:10">
      <c r="B169" s="59" t="str">
        <f>A97</f>
        <v>S11</v>
      </c>
      <c r="C169" s="62">
        <f>G101</f>
        <v>1.1563591087582696</v>
      </c>
      <c r="D169" s="60">
        <f>G109</f>
        <v>2.3105719919261094E-3</v>
      </c>
      <c r="E169" s="61">
        <f>G113</f>
        <v>0.35078687710895778</v>
      </c>
      <c r="F169" s="62">
        <f>G117</f>
        <v>1.2796982725225781</v>
      </c>
      <c r="G169" s="62">
        <f>G121</f>
        <v>50.312840578238664</v>
      </c>
    </row>
    <row r="170" spans="2:10">
      <c r="B170" s="59" t="str">
        <f>I97</f>
        <v>S12</v>
      </c>
      <c r="C170" s="62">
        <f>O101</f>
        <v>1.1819848721836301</v>
      </c>
      <c r="D170" s="60">
        <f>O109</f>
        <v>3.8914471287468575E-3</v>
      </c>
      <c r="E170" s="61">
        <f>O113</f>
        <v>0.35701125638193659</v>
      </c>
      <c r="F170" s="62">
        <f>O117</f>
        <v>1.7926522481859284</v>
      </c>
      <c r="G170" s="62">
        <f>O121</f>
        <v>54.140970379225358</v>
      </c>
    </row>
    <row r="171" spans="2:10">
      <c r="B171" s="59" t="str">
        <f>Q97</f>
        <v>S13</v>
      </c>
      <c r="C171" s="61">
        <f>W101</f>
        <v>0.69615200328294569</v>
      </c>
      <c r="D171" s="60">
        <f>W109</f>
        <v>6.2653680295465103E-4</v>
      </c>
      <c r="E171" s="61">
        <f>W113</f>
        <v>0.16487810604069766</v>
      </c>
      <c r="F171" s="61">
        <f>W117</f>
        <v>0.48568744415089232</v>
      </c>
      <c r="G171" s="62">
        <f>W121</f>
        <v>26.105700123110463</v>
      </c>
    </row>
    <row r="172" spans="2:10">
      <c r="B172" s="59" t="str">
        <f>Y97</f>
        <v>S14</v>
      </c>
      <c r="C172" s="61">
        <f>AE101</f>
        <v>0.26198583626150695</v>
      </c>
      <c r="D172" s="60">
        <f>AE109</f>
        <v>6.105680571941893E-4</v>
      </c>
      <c r="E172" s="60">
        <f>AE113</f>
        <v>6.7560165898547242E-2</v>
      </c>
      <c r="F172" s="61">
        <f>AE117</f>
        <v>0.20102975435353518</v>
      </c>
      <c r="G172" s="62">
        <f>AE121</f>
        <v>10.332676222086464</v>
      </c>
    </row>
    <row r="173" spans="2:10">
      <c r="B173" s="59" t="str">
        <f>AG97</f>
        <v>S15</v>
      </c>
      <c r="C173" s="61">
        <f>AM101</f>
        <v>0.35190297614466698</v>
      </c>
      <c r="D173" s="60">
        <f>AM109</f>
        <v>6.0453808537738187E-4</v>
      </c>
      <c r="E173" s="60">
        <f>AM113</f>
        <v>9.9234584359184017E-2</v>
      </c>
      <c r="F173" s="61">
        <f>AM117</f>
        <v>0.48877659716753635</v>
      </c>
      <c r="G173" s="62">
        <f>AM121</f>
        <v>15.497577528318438</v>
      </c>
    </row>
    <row r="174" spans="2:10">
      <c r="B174" s="59" t="str">
        <f>A125</f>
        <v>S16</v>
      </c>
      <c r="C174" s="61">
        <f>G129</f>
        <v>0.38738367333260998</v>
      </c>
      <c r="D174" s="60">
        <f>G137</f>
        <v>3.6230248096321007E-4</v>
      </c>
      <c r="E174" s="60">
        <f>G141</f>
        <v>8.8178617947647808E-2</v>
      </c>
      <c r="F174" s="61">
        <f>G145</f>
        <v>0.32471083105842513</v>
      </c>
      <c r="G174" s="62">
        <f>G149</f>
        <v>14.086196093094186</v>
      </c>
    </row>
    <row r="175" spans="2:10">
      <c r="B175" s="59" t="str">
        <f>I125</f>
        <v>S17</v>
      </c>
      <c r="C175" s="61">
        <f>O129</f>
        <v>0.13825175030625894</v>
      </c>
      <c r="D175" s="60">
        <f>O137</f>
        <v>1.2442657527563306E-4</v>
      </c>
      <c r="E175" s="60">
        <f>O141</f>
        <v>3.2743835598850801E-2</v>
      </c>
      <c r="F175" s="60">
        <f>O145</f>
        <v>9.6454709515994622E-2</v>
      </c>
      <c r="G175" s="62">
        <f>O149</f>
        <v>5.1844406364847107</v>
      </c>
    </row>
    <row r="176" spans="2:10">
      <c r="B176" s="59" t="str">
        <f>Q125</f>
        <v>S18</v>
      </c>
      <c r="C176" s="61">
        <f>W129</f>
        <v>0.66219194808568993</v>
      </c>
      <c r="D176" s="60">
        <f>W137</f>
        <v>4.1386552662978195E-3</v>
      </c>
      <c r="E176" s="61">
        <f>W141</f>
        <v>0.27940513314401938</v>
      </c>
      <c r="F176" s="62">
        <f>W145</f>
        <v>2.0205309635341826</v>
      </c>
      <c r="G176" s="62">
        <f>W149</f>
        <v>41.189562745345249</v>
      </c>
    </row>
    <row r="177" spans="2:7">
      <c r="B177" s="63" t="str">
        <f>Y125</f>
        <v>S19</v>
      </c>
      <c r="C177" s="64">
        <f>AE129</f>
        <v>2.6465968586387431E-4</v>
      </c>
      <c r="D177" s="64">
        <f>AE137</f>
        <v>1.3232984293193715E-4</v>
      </c>
      <c r="E177" s="64">
        <f>AE141</f>
        <v>2.004997620180866E-3</v>
      </c>
      <c r="F177" s="64">
        <f>AE145</f>
        <v>6.6164921465968578E-3</v>
      </c>
      <c r="G177" s="65">
        <f>AE149</f>
        <v>0.18904263275991023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Diversity Indexs</vt:lpstr>
      <vt:lpstr>STU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 Haro, Adrian de La</dc:creator>
  <cp:lastModifiedBy>Martinez Moreno, Paloma</cp:lastModifiedBy>
  <dcterms:created xsi:type="dcterms:W3CDTF">2021-05-25T15:37:00Z</dcterms:created>
  <dcterms:modified xsi:type="dcterms:W3CDTF">2026-01-15T13:41:46Z</dcterms:modified>
</cp:coreProperties>
</file>